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CÔNG việc\xây dựng chính quyền\2025\2025\SẮP XẾP BỘ MÁY\ĐỀ ÁN\TRÌNH HỘI ĐỒNG\HỒ SƠ TRÌNH HĐND\"/>
    </mc:Choice>
  </mc:AlternateContent>
  <xr:revisionPtr revIDLastSave="0" documentId="13_ncr:1_{393218A1-D27F-4BD2-BBC3-EFBE70EBE84B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Cấp tỉnh" sheetId="6" r:id="rId1"/>
    <sheet name="Thực trạng" sheetId="7" r:id="rId2"/>
    <sheet name="Không SX" sheetId="8" r:id="rId3"/>
    <sheet name="PASX" sheetId="2" r:id="rId4"/>
    <sheet name="SLTK" sheetId="3" r:id="rId5"/>
    <sheet name="Trụ sở" sheetId="5" r:id="rId6"/>
  </sheets>
  <definedNames>
    <definedName name="_xlnm._FilterDatabase" localSheetId="5" hidden="1">'Trụ sở'!$A$8:$K$121</definedName>
    <definedName name="_xlnm.Print_Titles" localSheetId="3">PASX!$6:$8</definedName>
    <definedName name="_xlnm.Print_Titles" localSheetId="1">'Thực trạng'!$5:$7</definedName>
    <definedName name="_xlnm.Print_Titles" localSheetId="5">'Trụ sở'!$6:$8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2" l="1"/>
  <c r="F11" i="2"/>
  <c r="H10" i="2"/>
  <c r="F10" i="2"/>
  <c r="J9" i="2"/>
  <c r="E9" i="2"/>
  <c r="H59" i="2" l="1"/>
  <c r="H58" i="2"/>
  <c r="H57" i="2"/>
  <c r="F59" i="2"/>
  <c r="F58" i="2"/>
  <c r="F57" i="2"/>
  <c r="H55" i="2"/>
  <c r="H54" i="2"/>
  <c r="H53" i="2"/>
  <c r="F55" i="2"/>
  <c r="F54" i="2"/>
  <c r="F53" i="2"/>
  <c r="H50" i="2"/>
  <c r="F50" i="2"/>
  <c r="H46" i="2"/>
  <c r="H45" i="2"/>
  <c r="H44" i="2"/>
  <c r="F46" i="2"/>
  <c r="F45" i="2"/>
  <c r="F44" i="2"/>
  <c r="H42" i="2"/>
  <c r="H41" i="2"/>
  <c r="H40" i="2"/>
  <c r="H39" i="2"/>
  <c r="H38" i="2"/>
  <c r="H37" i="2"/>
  <c r="F42" i="2"/>
  <c r="F41" i="2"/>
  <c r="F40" i="2"/>
  <c r="F39" i="2" l="1"/>
  <c r="F38" i="2"/>
  <c r="F37" i="2"/>
  <c r="H35" i="2"/>
  <c r="H34" i="2"/>
  <c r="H33" i="2"/>
  <c r="F35" i="2"/>
  <c r="F34" i="2"/>
  <c r="F33" i="2"/>
  <c r="H31" i="2"/>
  <c r="H30" i="2"/>
  <c r="H29" i="2"/>
  <c r="H28" i="2"/>
  <c r="F31" i="2"/>
  <c r="F30" i="2"/>
  <c r="F29" i="2"/>
  <c r="F28" i="2"/>
  <c r="H26" i="2"/>
  <c r="H25" i="2"/>
  <c r="H24" i="2"/>
  <c r="F26" i="2"/>
  <c r="F25" i="2"/>
  <c r="F24" i="2"/>
  <c r="H22" i="2"/>
  <c r="H21" i="2"/>
  <c r="H20" i="2"/>
  <c r="H19" i="2"/>
  <c r="H18" i="2"/>
  <c r="F22" i="2"/>
  <c r="F21" i="2"/>
  <c r="F20" i="2"/>
  <c r="F19" i="2"/>
  <c r="F18" i="2"/>
  <c r="H16" i="2"/>
  <c r="H15" i="2"/>
  <c r="H14" i="2"/>
  <c r="F16" i="2"/>
  <c r="F15" i="2"/>
  <c r="F14" i="2"/>
  <c r="H12" i="2"/>
  <c r="F12" i="2"/>
  <c r="I59" i="2" l="1"/>
  <c r="G59" i="2"/>
  <c r="I58" i="2"/>
  <c r="G58" i="2"/>
  <c r="I57" i="2"/>
  <c r="G57" i="2"/>
  <c r="J56" i="2"/>
  <c r="G56" i="2"/>
  <c r="E56" i="2"/>
  <c r="I55" i="2"/>
  <c r="G55" i="2"/>
  <c r="I54" i="2"/>
  <c r="G54" i="2"/>
  <c r="I53" i="2"/>
  <c r="G53" i="2"/>
  <c r="J52" i="2"/>
  <c r="G52" i="2"/>
  <c r="E52" i="2"/>
  <c r="I51" i="2"/>
  <c r="G51" i="2"/>
  <c r="I50" i="2"/>
  <c r="G50" i="2"/>
  <c r="J49" i="2"/>
  <c r="G49" i="2"/>
  <c r="E49" i="2"/>
  <c r="I48" i="2"/>
  <c r="G48" i="2"/>
  <c r="I47" i="2"/>
  <c r="G47" i="2"/>
  <c r="I46" i="2"/>
  <c r="G46" i="2"/>
  <c r="I45" i="2"/>
  <c r="G45" i="2"/>
  <c r="I44" i="2"/>
  <c r="G44" i="2"/>
  <c r="J43" i="2"/>
  <c r="G43" i="2"/>
  <c r="E43" i="2"/>
  <c r="I42" i="2"/>
  <c r="G42" i="2"/>
  <c r="I41" i="2"/>
  <c r="G41" i="2"/>
  <c r="I40" i="2"/>
  <c r="G40" i="2"/>
  <c r="I39" i="2"/>
  <c r="G39" i="2"/>
  <c r="I38" i="2"/>
  <c r="G38" i="2"/>
  <c r="I37" i="2"/>
  <c r="G37" i="2"/>
  <c r="J36" i="2"/>
  <c r="G36" i="2"/>
  <c r="E36" i="2"/>
  <c r="I35" i="2"/>
  <c r="G35" i="2"/>
  <c r="I34" i="2"/>
  <c r="G34" i="2"/>
  <c r="I33" i="2"/>
  <c r="G33" i="2"/>
  <c r="J32" i="2"/>
  <c r="G32" i="2"/>
  <c r="E32" i="2"/>
  <c r="I31" i="2"/>
  <c r="G31" i="2"/>
  <c r="I30" i="2"/>
  <c r="G30" i="2"/>
  <c r="I29" i="2"/>
  <c r="G29" i="2"/>
  <c r="I28" i="2"/>
  <c r="G28" i="2"/>
  <c r="J27" i="2"/>
  <c r="G27" i="2"/>
  <c r="E27" i="2"/>
  <c r="I26" i="2"/>
  <c r="G26" i="2"/>
  <c r="I25" i="2"/>
  <c r="G25" i="2"/>
  <c r="I24" i="2"/>
  <c r="G24" i="2"/>
  <c r="J23" i="2"/>
  <c r="G23" i="2"/>
  <c r="E23" i="2"/>
  <c r="I22" i="2"/>
  <c r="G22" i="2"/>
  <c r="I21" i="2"/>
  <c r="G21" i="2"/>
  <c r="I20" i="2"/>
  <c r="G20" i="2"/>
  <c r="I19" i="2"/>
  <c r="G19" i="2"/>
  <c r="I18" i="2"/>
  <c r="G18" i="2"/>
  <c r="J17" i="2"/>
  <c r="G17" i="2"/>
  <c r="E17" i="2"/>
  <c r="I16" i="2"/>
  <c r="G16" i="2"/>
  <c r="I15" i="2"/>
  <c r="G15" i="2"/>
  <c r="I14" i="2"/>
  <c r="G14" i="2"/>
  <c r="J13" i="2"/>
  <c r="G13" i="2"/>
  <c r="E13" i="2"/>
  <c r="I12" i="2"/>
  <c r="G12" i="2"/>
  <c r="I11" i="2"/>
  <c r="G11" i="2"/>
  <c r="I10" i="2"/>
  <c r="G10" i="2"/>
  <c r="K111" i="5"/>
  <c r="K103" i="5"/>
  <c r="K99" i="5"/>
  <c r="K87" i="5"/>
  <c r="K74" i="5"/>
  <c r="K65" i="5"/>
  <c r="K53" i="5"/>
  <c r="K43" i="5"/>
  <c r="K31" i="5"/>
  <c r="K9" i="5"/>
  <c r="D23" i="7"/>
  <c r="D24" i="7"/>
  <c r="D25" i="7"/>
  <c r="D26" i="7"/>
  <c r="D27" i="7"/>
  <c r="D28" i="7"/>
  <c r="D29" i="7"/>
  <c r="D30" i="7"/>
  <c r="D31" i="7"/>
  <c r="D22" i="7"/>
  <c r="F24" i="7"/>
  <c r="F25" i="7"/>
  <c r="F26" i="7"/>
  <c r="F27" i="7"/>
  <c r="F28" i="7"/>
  <c r="F29" i="7"/>
  <c r="F30" i="7"/>
  <c r="F31" i="7"/>
  <c r="F23" i="7"/>
  <c r="K121" i="5" l="1"/>
  <c r="F10" i="3"/>
  <c r="G10" i="3"/>
  <c r="H8" i="3"/>
  <c r="H9" i="3"/>
  <c r="H7" i="3"/>
  <c r="E8" i="3"/>
  <c r="E9" i="3"/>
  <c r="E7" i="3"/>
  <c r="H10" i="3" l="1"/>
  <c r="F115" i="7"/>
  <c r="D115" i="7"/>
  <c r="F114" i="7"/>
  <c r="D114" i="7"/>
  <c r="F113" i="7"/>
  <c r="D113" i="7"/>
  <c r="D112" i="7"/>
  <c r="I111" i="7"/>
  <c r="H111" i="7"/>
  <c r="G111" i="7"/>
  <c r="F110" i="7"/>
  <c r="D110" i="7"/>
  <c r="F109" i="7"/>
  <c r="D109" i="7"/>
  <c r="F108" i="7"/>
  <c r="D108" i="7"/>
  <c r="F107" i="7"/>
  <c r="D107" i="7"/>
  <c r="F106" i="7"/>
  <c r="D106" i="7"/>
  <c r="F105" i="7"/>
  <c r="D105" i="7"/>
  <c r="F104" i="7"/>
  <c r="D104" i="7"/>
  <c r="F103" i="7"/>
  <c r="D103" i="7"/>
  <c r="F102" i="7"/>
  <c r="D102" i="7"/>
  <c r="F101" i="7"/>
  <c r="D101" i="7"/>
  <c r="F100" i="7"/>
  <c r="D100" i="7"/>
  <c r="F99" i="7"/>
  <c r="D99" i="7"/>
  <c r="D98" i="7"/>
  <c r="I97" i="7"/>
  <c r="H97" i="7"/>
  <c r="G97" i="7"/>
  <c r="F96" i="7"/>
  <c r="D96" i="7"/>
  <c r="F95" i="7"/>
  <c r="D95" i="7"/>
  <c r="F94" i="7"/>
  <c r="D94" i="7"/>
  <c r="F93" i="7"/>
  <c r="D93" i="7"/>
  <c r="F92" i="7"/>
  <c r="D92" i="7"/>
  <c r="F91" i="7"/>
  <c r="D91" i="7"/>
  <c r="F90" i="7"/>
  <c r="D90" i="7"/>
  <c r="F89" i="7"/>
  <c r="D89" i="7"/>
  <c r="F88" i="7"/>
  <c r="D88" i="7"/>
  <c r="F87" i="7"/>
  <c r="D87" i="7"/>
  <c r="F86" i="7"/>
  <c r="D86" i="7"/>
  <c r="F85" i="7"/>
  <c r="D85" i="7"/>
  <c r="F84" i="7"/>
  <c r="D84" i="7"/>
  <c r="D83" i="7"/>
  <c r="I82" i="7"/>
  <c r="H82" i="7"/>
  <c r="G82" i="7"/>
  <c r="F81" i="7"/>
  <c r="D81" i="7"/>
  <c r="F80" i="7"/>
  <c r="D80" i="7"/>
  <c r="F79" i="7"/>
  <c r="D79" i="7"/>
  <c r="F78" i="7"/>
  <c r="D78" i="7"/>
  <c r="F77" i="7"/>
  <c r="D77" i="7"/>
  <c r="F76" i="7"/>
  <c r="D76" i="7"/>
  <c r="F75" i="7"/>
  <c r="D75" i="7"/>
  <c r="F74" i="7"/>
  <c r="D74" i="7"/>
  <c r="F73" i="7"/>
  <c r="D73" i="7"/>
  <c r="D72" i="7"/>
  <c r="I71" i="7"/>
  <c r="H71" i="7"/>
  <c r="G71" i="7"/>
  <c r="F70" i="7"/>
  <c r="D70" i="7"/>
  <c r="F69" i="7"/>
  <c r="D69" i="7"/>
  <c r="F68" i="7"/>
  <c r="D68" i="7"/>
  <c r="F67" i="7"/>
  <c r="D67" i="7"/>
  <c r="F66" i="7"/>
  <c r="D66" i="7"/>
  <c r="F65" i="7"/>
  <c r="D65" i="7"/>
  <c r="F64" i="7"/>
  <c r="D64" i="7"/>
  <c r="F63" i="7"/>
  <c r="D63" i="7"/>
  <c r="F62" i="7"/>
  <c r="D62" i="7"/>
  <c r="F61" i="7"/>
  <c r="D61" i="7"/>
  <c r="F60" i="7"/>
  <c r="D60" i="7"/>
  <c r="D59" i="7"/>
  <c r="I58" i="7"/>
  <c r="H58" i="7"/>
  <c r="G58" i="7"/>
  <c r="F57" i="7"/>
  <c r="D57" i="7"/>
  <c r="F56" i="7"/>
  <c r="D56" i="7"/>
  <c r="F55" i="7"/>
  <c r="D55" i="7"/>
  <c r="F54" i="7"/>
  <c r="D54" i="7"/>
  <c r="F53" i="7"/>
  <c r="D53" i="7"/>
  <c r="F52" i="7"/>
  <c r="D52" i="7"/>
  <c r="F51" i="7"/>
  <c r="D51" i="7"/>
  <c r="F50" i="7"/>
  <c r="D50" i="7"/>
  <c r="F49" i="7"/>
  <c r="D49" i="7"/>
  <c r="F48" i="7"/>
  <c r="D48" i="7"/>
  <c r="D47" i="7"/>
  <c r="I46" i="7"/>
  <c r="H46" i="7"/>
  <c r="G46" i="7"/>
  <c r="F45" i="7"/>
  <c r="D45" i="7"/>
  <c r="F44" i="7"/>
  <c r="D44" i="7"/>
  <c r="F43" i="7"/>
  <c r="D43" i="7"/>
  <c r="F42" i="7"/>
  <c r="D42" i="7"/>
  <c r="F41" i="7"/>
  <c r="D41" i="7"/>
  <c r="F40" i="7"/>
  <c r="D40" i="7"/>
  <c r="F39" i="7"/>
  <c r="D39" i="7"/>
  <c r="F38" i="7"/>
  <c r="D38" i="7"/>
  <c r="F37" i="7"/>
  <c r="D37" i="7"/>
  <c r="F36" i="7"/>
  <c r="D36" i="7"/>
  <c r="F35" i="7"/>
  <c r="D35" i="7"/>
  <c r="F34" i="7"/>
  <c r="D34" i="7"/>
  <c r="D33" i="7"/>
  <c r="I32" i="7"/>
  <c r="H32" i="7"/>
  <c r="G32" i="7"/>
  <c r="F22" i="7"/>
  <c r="F20" i="7"/>
  <c r="D20" i="7"/>
  <c r="F19" i="7"/>
  <c r="D19" i="7"/>
  <c r="F18" i="7"/>
  <c r="D18" i="7"/>
  <c r="F17" i="7"/>
  <c r="D17" i="7"/>
  <c r="F16" i="7"/>
  <c r="D16" i="7"/>
  <c r="F15" i="7"/>
  <c r="D15" i="7"/>
  <c r="F14" i="7"/>
  <c r="D14" i="7"/>
  <c r="F13" i="7"/>
  <c r="D13" i="7"/>
  <c r="F12" i="7"/>
  <c r="D12" i="7"/>
  <c r="F11" i="7"/>
  <c r="D11" i="7"/>
  <c r="F10" i="7"/>
  <c r="D10" i="7"/>
  <c r="D9" i="7"/>
  <c r="I8" i="7"/>
  <c r="H8" i="7"/>
  <c r="G8" i="7"/>
  <c r="H126" i="7" l="1"/>
  <c r="I126" i="7"/>
  <c r="H116" i="7"/>
  <c r="I116" i="7"/>
  <c r="I138" i="7" l="1"/>
  <c r="H138" i="7"/>
  <c r="D111" i="5" l="1"/>
  <c r="E111" i="5"/>
  <c r="D99" i="5"/>
  <c r="E99" i="5"/>
  <c r="D103" i="5"/>
  <c r="E103" i="5"/>
  <c r="D87" i="5"/>
  <c r="E87" i="5"/>
  <c r="D74" i="5"/>
  <c r="E74" i="5"/>
  <c r="D65" i="5" l="1"/>
  <c r="E65" i="5"/>
  <c r="D53" i="5"/>
  <c r="E53" i="5"/>
  <c r="D43" i="5"/>
  <c r="E43" i="5"/>
  <c r="D31" i="5"/>
  <c r="E31" i="5"/>
  <c r="D9" i="5"/>
  <c r="E9" i="5"/>
  <c r="C9" i="5"/>
  <c r="C31" i="5"/>
  <c r="C43" i="5"/>
  <c r="C53" i="5"/>
  <c r="C65" i="5"/>
  <c r="C74" i="5"/>
  <c r="C87" i="5"/>
  <c r="C99" i="5"/>
  <c r="C103" i="5"/>
  <c r="C111" i="5"/>
  <c r="E121" i="5" l="1"/>
  <c r="D121" i="5"/>
  <c r="C121" i="5"/>
  <c r="D15" i="8" l="1"/>
  <c r="D12" i="8"/>
  <c r="D10" i="8"/>
  <c r="F16" i="8"/>
  <c r="D16" i="8"/>
  <c r="G15" i="8"/>
  <c r="F14" i="8"/>
  <c r="D14" i="8"/>
  <c r="F13" i="8"/>
  <c r="D13" i="8"/>
  <c r="G12" i="8"/>
  <c r="F11" i="8"/>
  <c r="D11" i="8"/>
  <c r="G10" i="8"/>
  <c r="F137" i="7"/>
  <c r="D137" i="7"/>
  <c r="F136" i="7"/>
  <c r="D136" i="7"/>
  <c r="F135" i="7"/>
  <c r="D135" i="7"/>
  <c r="F134" i="7"/>
  <c r="D134" i="7"/>
  <c r="F133" i="7"/>
  <c r="D133" i="7"/>
  <c r="F132" i="7"/>
  <c r="D132" i="7"/>
  <c r="F131" i="7"/>
  <c r="D131" i="7"/>
  <c r="F130" i="7"/>
  <c r="D130" i="7"/>
  <c r="F129" i="7"/>
  <c r="D129" i="7"/>
  <c r="F128" i="7"/>
  <c r="D128" i="7"/>
  <c r="D127" i="7"/>
  <c r="G126" i="7"/>
  <c r="F125" i="7"/>
  <c r="D125" i="7"/>
  <c r="F124" i="7"/>
  <c r="D124" i="7"/>
  <c r="F123" i="7"/>
  <c r="D123" i="7"/>
  <c r="F122" i="7"/>
  <c r="D122" i="7"/>
  <c r="F121" i="7"/>
  <c r="D121" i="7"/>
  <c r="F120" i="7"/>
  <c r="D120" i="7"/>
  <c r="F119" i="7"/>
  <c r="D119" i="7"/>
  <c r="F118" i="7"/>
  <c r="D118" i="7"/>
  <c r="D117" i="7"/>
  <c r="G116" i="7"/>
  <c r="G17" i="8" l="1"/>
  <c r="G138" i="7"/>
  <c r="M10" i="6" l="1"/>
  <c r="C10" i="3" l="1"/>
  <c r="D10" i="3"/>
  <c r="E10" i="3"/>
  <c r="B10" i="3"/>
</calcChain>
</file>

<file path=xl/sharedStrings.xml><?xml version="1.0" encoding="utf-8"?>
<sst xmlns="http://schemas.openxmlformats.org/spreadsheetml/2006/main" count="535" uniqueCount="256">
  <si>
    <t>Diện tích tự nhiên</t>
  </si>
  <si>
    <t>Quy mô dân số</t>
  </si>
  <si>
    <t>Khu vực miền núi, vùng cao</t>
  </si>
  <si>
    <t>Yếu tố đặc thù (nếu có)</t>
  </si>
  <si>
    <t>Tỷ lệ (%)</t>
  </si>
  <si>
    <t>I</t>
  </si>
  <si>
    <t>II</t>
  </si>
  <si>
    <t>Diện tích (km2)</t>
  </si>
  <si>
    <t>Quy mô dân số (người)</t>
  </si>
  <si>
    <t>Stt</t>
  </si>
  <si>
    <t xml:space="preserve">Tên đơn vị hành chính </t>
  </si>
  <si>
    <t>Phương án</t>
  </si>
  <si>
    <t>ĐVHC cấp xã</t>
  </si>
  <si>
    <t>Số lượng ĐVHC hiện nay</t>
  </si>
  <si>
    <t>Số lượng ĐVHC đạt tiêu chuẩn không thực hiện sắp xếp</t>
  </si>
  <si>
    <t>Số lượng ĐVHC không thực hiện sắp xếp do có yếu tố đặc thù</t>
  </si>
  <si>
    <t>Số lượng ĐVHC thực hiện sắp xếp</t>
  </si>
  <si>
    <t>Số lượng ĐVHC sau sắp xếp</t>
  </si>
  <si>
    <t>Số lượng ĐVHC sau sắp xếp không đạt tiêu chuẩn do có yếu tố đặc thù</t>
  </si>
  <si>
    <t>Số lượng ĐVHC giảm sau sắp xếp</t>
  </si>
  <si>
    <t>Xã</t>
  </si>
  <si>
    <t>Phường</t>
  </si>
  <si>
    <t>Thị trấn</t>
  </si>
  <si>
    <t>Tổng</t>
  </si>
  <si>
    <t>Tên cơ sở</t>
  </si>
  <si>
    <t>Số lượng</t>
  </si>
  <si>
    <t>Phương án sắp xếp, xử lý</t>
  </si>
  <si>
    <t>Lộ trình</t>
  </si>
  <si>
    <t>Dôi dư</t>
  </si>
  <si>
    <t>Phương án khác</t>
  </si>
  <si>
    <t>Huyện Đăk Glei</t>
  </si>
  <si>
    <t>THỐNG KÊ HIỆN TRẠNG ĐƠN VỊ HÀNH CHÍNH CẤP XÃ TRÊN ĐỊA BÀN TỈNH KON TUM</t>
  </si>
  <si>
    <t>BẢNG ĐƠN VỊ HÀNH CHÍNH CẤP XÃ CỦA TỈNH KON TUM</t>
  </si>
  <si>
    <t>Tiếp tục sử dụng</t>
  </si>
  <si>
    <t>PHƯƠNG ÁN SỬ DỤNG TRỤ SỞ CÔNG TẠI CÁC ĐƠN VỊ HÀNH CHÍNH CẤP XÃ SAU SẮP XẾP</t>
  </si>
  <si>
    <t>ỦY BAN NHÂN DÂN</t>
  </si>
  <si>
    <t>TỈNH KON TUM</t>
  </si>
  <si>
    <t>1.10</t>
  </si>
  <si>
    <t>Các thị trấn</t>
  </si>
  <si>
    <t>Các xã</t>
  </si>
  <si>
    <t>Huyện Ngọc Hồi</t>
  </si>
  <si>
    <t>Huyện Đăk Tô</t>
  </si>
  <si>
    <t>III</t>
  </si>
  <si>
    <t>IV</t>
  </si>
  <si>
    <t>Huyện Tu Mơ Rông</t>
  </si>
  <si>
    <t>V</t>
  </si>
  <si>
    <t>Huyện Đăk Hà</t>
  </si>
  <si>
    <t>VI</t>
  </si>
  <si>
    <t>Thành phố Kon Tum</t>
  </si>
  <si>
    <t>Các phường</t>
  </si>
  <si>
    <t>2.10</t>
  </si>
  <si>
    <t>VII</t>
  </si>
  <si>
    <t>Huyện Kon Rẫy</t>
  </si>
  <si>
    <t>VIII</t>
  </si>
  <si>
    <t>Huyện Kon Plông</t>
  </si>
  <si>
    <t>IX</t>
  </si>
  <si>
    <t>Huyện Sa Thầy</t>
  </si>
  <si>
    <t>X</t>
  </si>
  <si>
    <t>Huyện Ia H'Drai</t>
  </si>
  <si>
    <t>Tên đơn vị hành chính cấp xã mới</t>
  </si>
  <si>
    <t>Thị trấn Đăk Glei</t>
  </si>
  <si>
    <t>Xã Đăk KRoong</t>
  </si>
  <si>
    <t>Xã Đăk Choong</t>
  </si>
  <si>
    <t>Xã Xốp</t>
  </si>
  <si>
    <t>Xã Mường Hoong</t>
  </si>
  <si>
    <t>Xã Đăk Nhoong</t>
  </si>
  <si>
    <t>Xã Đăk Man</t>
  </si>
  <si>
    <t>Xã Đăk Pék</t>
  </si>
  <si>
    <t>Xã Đăk Long</t>
  </si>
  <si>
    <t>Xã Đăk Môn</t>
  </si>
  <si>
    <t>Thực hiện việc sắp xếp</t>
  </si>
  <si>
    <t>Tỉnh Kon Tum</t>
  </si>
  <si>
    <t>Tên đơn vị hành chính</t>
  </si>
  <si>
    <t>Quy mô kinh tế</t>
  </si>
  <si>
    <t>Số đơn vị hành chính cấp xã hiện nay</t>
  </si>
  <si>
    <t>Số đơn vị hành chính sau sắp xếp theo dự thảo nghị quyết (dự kiến)</t>
  </si>
  <si>
    <t>Yếu tố đăk thù (nếu có)</t>
  </si>
  <si>
    <t>Tỷ lệ so với quy định (%</t>
  </si>
  <si>
    <t>Dân số thường trú (người)</t>
  </si>
  <si>
    <t>GRDP</t>
  </si>
  <si>
    <t>Tổng thu NSNN</t>
  </si>
  <si>
    <t>Thu nhập bình quân trên đầu người</t>
  </si>
  <si>
    <t>Tổng số</t>
  </si>
  <si>
    <t>9.677,30</t>
  </si>
  <si>
    <t>67,4%</t>
  </si>
  <si>
    <t>68,15</t>
  </si>
  <si>
    <t>Xã Đăk Xú</t>
  </si>
  <si>
    <t>Xã Sa Loong</t>
  </si>
  <si>
    <t xml:space="preserve">Xã Đăk Ang </t>
  </si>
  <si>
    <t>Thị trấn Plei Kần</t>
  </si>
  <si>
    <t>Xã Đăk Kan</t>
  </si>
  <si>
    <t>Xã Đăk Dục</t>
  </si>
  <si>
    <t>Xã Đăk Nông</t>
  </si>
  <si>
    <t>Xã Đăk Rơ Nga</t>
  </si>
  <si>
    <t>Xã Tân Cảnh</t>
  </si>
  <si>
    <t>Thị trấn Đăk Tô</t>
  </si>
  <si>
    <t>Xã Kon Đào</t>
  </si>
  <si>
    <t>Xã Pô Kô</t>
  </si>
  <si>
    <t>Xã Diên Bình</t>
  </si>
  <si>
    <t>Xã Văn Lem</t>
  </si>
  <si>
    <t>Xã Đăk Trăm</t>
  </si>
  <si>
    <t>Xã Đăk Na</t>
  </si>
  <si>
    <t>Xã Đăk Sao</t>
  </si>
  <si>
    <t>Xã Đăk Rơ Ông</t>
  </si>
  <si>
    <t>Xã Đăk Tờ Kan</t>
  </si>
  <si>
    <t>Xã Đăk Hà</t>
  </si>
  <si>
    <t>Xã Tu Mơ Rông</t>
  </si>
  <si>
    <t>Xã Văn Xuôi</t>
  </si>
  <si>
    <t>Xã Măng Ri</t>
  </si>
  <si>
    <t>Xã Tê Xăng</t>
  </si>
  <si>
    <t>Xã Đăk PXi</t>
  </si>
  <si>
    <t>Xã Đăk HRing</t>
  </si>
  <si>
    <t>Xã Đăk Ui</t>
  </si>
  <si>
    <t>Xã Đăk Mar</t>
  </si>
  <si>
    <t>Thị trấn Đăk Hà</t>
  </si>
  <si>
    <t>Xã Hà Mòn</t>
  </si>
  <si>
    <t>Xã Đăk La</t>
  </si>
  <si>
    <t>Xã Kroong</t>
  </si>
  <si>
    <t>Xã Đoàn Kết</t>
  </si>
  <si>
    <t>Xã Đăk Năng</t>
  </si>
  <si>
    <t>Xã Hòa Bình</t>
  </si>
  <si>
    <t>Xã Ia Chim</t>
  </si>
  <si>
    <t>Xã Chư Hreng</t>
  </si>
  <si>
    <t>Xã Đăk Cấm</t>
  </si>
  <si>
    <t>Xã Đăk Blà</t>
  </si>
  <si>
    <t>Xã Đăk Rơ Wa</t>
  </si>
  <si>
    <t>Xã Vinh Quang</t>
  </si>
  <si>
    <t>Phường Ngô Mây</t>
  </si>
  <si>
    <t>Phường Duy Tân</t>
  </si>
  <si>
    <t>Phường Quang Trung</t>
  </si>
  <si>
    <t>Phường Quyết Thắng</t>
  </si>
  <si>
    <t>Phường Thắng Lợi</t>
  </si>
  <si>
    <t>Phường Trường Chinh</t>
  </si>
  <si>
    <t>Phường Thống Nhất</t>
  </si>
  <si>
    <t>Phường Trần Hưng Đạo</t>
  </si>
  <si>
    <t>Phường Lê Lợi</t>
  </si>
  <si>
    <t>Phường Nguyễn Trãi</t>
  </si>
  <si>
    <t>Xã Đăk Tờ Re</t>
  </si>
  <si>
    <t>Xã Đăk Tơ Lung</t>
  </si>
  <si>
    <t>Xã Đăk Kôi</t>
  </si>
  <si>
    <t>Xã Đăk Ruồng</t>
  </si>
  <si>
    <t>Xã Tân Lập</t>
  </si>
  <si>
    <t>Thị trấn Đăk Rve</t>
  </si>
  <si>
    <t>Xã Đăk Pne</t>
  </si>
  <si>
    <t>Thị trấn Măng Đen</t>
  </si>
  <si>
    <t>Xã Măng Cành</t>
  </si>
  <si>
    <t>Xã Đăk Tăng</t>
  </si>
  <si>
    <t>Xã Măng Bút</t>
  </si>
  <si>
    <t>Xã Đăk Ring</t>
  </si>
  <si>
    <t>Xã Đăk Nên</t>
  </si>
  <si>
    <t>Xã Ngok Tem</t>
  </si>
  <si>
    <t>Xã Hiếu</t>
  </si>
  <si>
    <t>Xã Pờ Ê</t>
  </si>
  <si>
    <t>Xã Sa Nghĩa</t>
  </si>
  <si>
    <t>Thị trấn Sa Thầy</t>
  </si>
  <si>
    <t>Xã Hơ Moong</t>
  </si>
  <si>
    <t>Xã Sa Sơn</t>
  </si>
  <si>
    <t>Xã Sa Nhơn</t>
  </si>
  <si>
    <t>Xã Sa Bình</t>
  </si>
  <si>
    <t>Xã Ya ly</t>
  </si>
  <si>
    <t>Xã Ya Xiêr</t>
  </si>
  <si>
    <t>Xã Ya Tăng</t>
  </si>
  <si>
    <t>Xã Rơ Kơi</t>
  </si>
  <si>
    <t>Xã Mô Rai</t>
  </si>
  <si>
    <t>TỔNG CỘNG</t>
  </si>
  <si>
    <t>Xã Ia Dom</t>
  </si>
  <si>
    <t>Xã Ia Tơi</t>
  </si>
  <si>
    <t>Xã Ia Đal</t>
  </si>
  <si>
    <t>Nhập xã Đăk Choong và xã Xốp</t>
  </si>
  <si>
    <t>Nhập thị trấn Đăk Glei và xã Đăk Pék</t>
  </si>
  <si>
    <t>Nhập xã Đăk Kroong và xã Đăk Môn</t>
  </si>
  <si>
    <t>Ghi chú</t>
  </si>
  <si>
    <t>Số ĐVHC cấp xã giảm</t>
  </si>
  <si>
    <t>Nhập xã Ia Dom và xã Ia Tơi</t>
  </si>
  <si>
    <t>Nhập xã Đăk Tơ Lung và xã Đăk Kôi</t>
  </si>
  <si>
    <t>Nhập thị trấn Đăk Rve và xã Đăk Pne</t>
  </si>
  <si>
    <t>BẢNG THỐNG KÊ HIỆN TRẠNG ĐVHC TỈNH KON TUM</t>
  </si>
  <si>
    <t>VÀ KẾT QUẢ TỰC HIỆN SAU SẮP XẾP ĐVHC CẤP XÃ CỦA TỈNH KON TUM</t>
  </si>
  <si>
    <t>THỐNG KÊ ĐƠN VỊ HÀNH CHÍNH CẤP XÃ TRÊN ĐỊA BÀN TỈNH KON TUM</t>
  </si>
  <si>
    <t>ĐẠT TIÊU CHUẨN VÀ KHÔNG THỰC HIỆN VIỆC SẮP XẾP</t>
  </si>
  <si>
    <t>Tổng cộng</t>
  </si>
  <si>
    <t>Phụ lục 2.4</t>
  </si>
  <si>
    <t>Phụ lục 2.5</t>
  </si>
  <si>
    <t>Phụ lục 2.6</t>
  </si>
  <si>
    <t>Đủ tiêu chuẩn không thực hiện việc sắp xếp</t>
  </si>
  <si>
    <t>THỐNG KÊ PHƯƠNG DỰ KIẾN ÁN SẮP XẾP ĐƠN VỊ HÀNH CHÍNH CẤP XÃ TRÊN ĐỊA BÀN TỈNH KON TUM</t>
  </si>
  <si>
    <t>Trụ sở làm việc</t>
  </si>
  <si>
    <t xml:space="preserve">Xã Tê Xăng </t>
  </si>
  <si>
    <t>Xã Sa Thầy</t>
  </si>
  <si>
    <t>Xã Ya Ly</t>
  </si>
  <si>
    <t>Xã Kon Braih</t>
  </si>
  <si>
    <t>Xã Đăk Rve</t>
  </si>
  <si>
    <t>Xã Kon Plông</t>
  </si>
  <si>
    <t>Bảng 1</t>
  </si>
  <si>
    <t>Bảng 5</t>
  </si>
  <si>
    <t>Bảng 4</t>
  </si>
  <si>
    <t>Nhập các phường: Nguyễn Trãi, Lê Lợi và Trần Hưng Đạo</t>
  </si>
  <si>
    <t>Nhập xã Đăk Long và xã Đăk Pxi</t>
  </si>
  <si>
    <t>Nhập xã Đăk Mar và xã Đăk Hring</t>
  </si>
  <si>
    <t>Nhập thị trấn Đăk Hà và các xã Hà Mòn, Đăk La</t>
  </si>
  <si>
    <t>Xã Pờ Y</t>
  </si>
  <si>
    <t>Sáp nhập xã Sa Loong và xã Đăk Kan</t>
  </si>
  <si>
    <t>Nhập thị trấn Sa Thầy và các xã Sa Sơn, Sa Nhơn</t>
  </si>
  <si>
    <t>Nhập các xã: Sa Bình, Sa Nghĩa và Hơ Moong</t>
  </si>
  <si>
    <t>Nhập các xã: Ya Ly, Ya Xiêr và Ya Tăng</t>
  </si>
  <si>
    <t>Nhập các xã: Đăk Tơ Re, Đăk Ruồng và Tân Lập</t>
  </si>
  <si>
    <t>Xã Măng Đen</t>
  </si>
  <si>
    <t>Nhập thị trấn Măng Đen và các xã Măng Cành, Đăk Tăng</t>
  </si>
  <si>
    <t>Nhập các xã: Đăk Nên, Đăk Ring và Măng Bút</t>
  </si>
  <si>
    <t>Nhập các xã: Ngok Tem, Hiếu và Pờ Ê</t>
  </si>
  <si>
    <t>Nhập 3 đơn vị thành 1</t>
  </si>
  <si>
    <t>Nhập các xã: Đăk Năng, Ia Chim và Đoàn Kết</t>
  </si>
  <si>
    <t>Nhập các xã: Đăk Blà, Đăk Rơ Wa, Chư Hreng và Hòa Bình</t>
  </si>
  <si>
    <t>Xã Đăk Pxi</t>
  </si>
  <si>
    <t>Nhập xã Tân Cảnh, thị trấn Đăk Tô, Pô Kô và xã Diên Bình</t>
  </si>
  <si>
    <t>Nhập các xã: Văn Lem, Đăk Trăm và Kon Đào</t>
  </si>
  <si>
    <t>Nhập các xã: Đăk Na và Đăk Sao</t>
  </si>
  <si>
    <t>Nhập các xã: Đăk Tờ Kan và Đăk Rơ Ông</t>
  </si>
  <si>
    <t>Nhập các xã: Đăk Hà, Tu Mơ Rông</t>
  </si>
  <si>
    <t>Nhập thị trấn Plei Kần và các xã Pờ Y, Đăk Xú</t>
  </si>
  <si>
    <t>Biên giới</t>
  </si>
  <si>
    <t>Xã Dục Nông</t>
  </si>
  <si>
    <t>Nhập các xã: Đăk Dục, Đăk Nông và Đăk Ang</t>
  </si>
  <si>
    <t>Xã Đăk Tô</t>
  </si>
  <si>
    <t>Xã Ngok Bay</t>
  </si>
  <si>
    <t>Xã Đăk Ngok</t>
  </si>
  <si>
    <t>Xã Ngok Réo</t>
  </si>
  <si>
    <t>Xã Ngok Wang</t>
  </si>
  <si>
    <t>Xã Ngok Tụ</t>
  </si>
  <si>
    <t>Xã Ngok Yêu</t>
  </si>
  <si>
    <t>Xã Ngok Lây</t>
  </si>
  <si>
    <t>Xã Đăk PLô</t>
  </si>
  <si>
    <t>Xã Ngọc Linh</t>
  </si>
  <si>
    <t>Nhập các phường: Ngô Mây, Duy Tân và xã Đăk Cấm</t>
  </si>
  <si>
    <t xml:space="preserve">Nhập các phường: Quyết Thắng, Quang Trung, Thống nhất, Thắng Lợi và Trường Chinh </t>
  </si>
  <si>
    <t>Nhập các xã: Kroong, Ngok Bay và Vinh Quang</t>
  </si>
  <si>
    <t>Nhập xã Mường Hoong và xã Ngọc Linh</t>
  </si>
  <si>
    <t>Nhập xã Đăk Nhoong, xã Đăk PLô và xã Đăk Man</t>
  </si>
  <si>
    <t>Xã Ngọk Bay</t>
  </si>
  <si>
    <t>Xã Ngọk Wang</t>
  </si>
  <si>
    <t>Xã Ngọk Tụ</t>
  </si>
  <si>
    <t>Xã Đăk Ngọk</t>
  </si>
  <si>
    <t>Xã Ngọk Réo</t>
  </si>
  <si>
    <t>Xã Ngọk Yêu</t>
  </si>
  <si>
    <t>Xã Ngọk Lây</t>
  </si>
  <si>
    <t>Xã Đăk Kroong</t>
  </si>
  <si>
    <t>Xã Ngọk Tem</t>
  </si>
  <si>
    <t xml:space="preserve"> Xã Đăk Ngọk</t>
  </si>
  <si>
    <t>Nhập xã Đăk Ui và xã Đăk Ngọk</t>
  </si>
  <si>
    <t>Nhập xã Ngok Réo và xã Ngọk Wang</t>
  </si>
  <si>
    <t>Nhập xã Đăk Rơ Nga và xã Ngọk Tụ</t>
  </si>
  <si>
    <t>Nhập các xã Măng Ri, Ngok Lây, Tê Xăng, Ngọk Yêu và Văn Xuôi</t>
  </si>
  <si>
    <t xml:space="preserve">Phường Kon Tum </t>
  </si>
  <si>
    <t>Phường Đăk Cấm</t>
  </si>
  <si>
    <t>Phường Bla</t>
  </si>
  <si>
    <t>Xã Bờ 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</si>
</sst>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5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5" fillId="0" borderId="1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/>
    <xf numFmtId="0" fontId="5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Continuous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Continuous" vertical="center" wrapText="1"/>
    </xf>
    <xf numFmtId="0" fontId="2" fillId="3" borderId="1" xfId="0" applyFont="1" applyFill="1" applyBorder="1" applyAlignment="1">
      <alignment horizontal="justify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justify" vertical="center" wrapText="1"/>
    </xf>
    <xf numFmtId="0" fontId="2" fillId="3" borderId="7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zoomScale="85" zoomScaleNormal="85" workbookViewId="0">
      <selection activeCell="R7" sqref="R7"/>
    </sheetView>
  </sheetViews>
  <sheetFormatPr defaultRowHeight="15.75" x14ac:dyDescent="0.25"/>
  <cols>
    <col min="1" max="1" width="4.140625" style="7" bestFit="1" customWidth="1"/>
    <col min="2" max="2" width="24.7109375" style="7" bestFit="1" customWidth="1"/>
    <col min="3" max="10" width="10.28515625" style="7" customWidth="1"/>
    <col min="11" max="14" width="10.85546875" style="7" customWidth="1"/>
    <col min="15" max="16384" width="9.140625" style="7"/>
  </cols>
  <sheetData>
    <row r="1" spans="1:14" x14ac:dyDescent="0.25">
      <c r="A1" s="83" t="s">
        <v>35</v>
      </c>
      <c r="B1" s="83"/>
      <c r="C1" s="83"/>
      <c r="D1" s="83"/>
      <c r="M1" s="83" t="s">
        <v>193</v>
      </c>
      <c r="N1" s="83"/>
    </row>
    <row r="2" spans="1:14" x14ac:dyDescent="0.25">
      <c r="A2" s="83" t="s">
        <v>36</v>
      </c>
      <c r="B2" s="83"/>
      <c r="C2" s="83"/>
      <c r="D2" s="83"/>
    </row>
    <row r="4" spans="1:14" x14ac:dyDescent="0.25">
      <c r="A4" s="83" t="s">
        <v>176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</row>
    <row r="5" spans="1:14" x14ac:dyDescent="0.25">
      <c r="A5" s="83" t="s">
        <v>177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</row>
    <row r="7" spans="1:14" s="12" customFormat="1" ht="53.25" customHeight="1" x14ac:dyDescent="0.25">
      <c r="A7" s="82" t="s">
        <v>9</v>
      </c>
      <c r="B7" s="82" t="s">
        <v>72</v>
      </c>
      <c r="C7" s="82" t="s">
        <v>0</v>
      </c>
      <c r="D7" s="82"/>
      <c r="E7" s="82" t="s">
        <v>1</v>
      </c>
      <c r="F7" s="82"/>
      <c r="G7" s="82" t="s">
        <v>73</v>
      </c>
      <c r="H7" s="82"/>
      <c r="I7" s="82"/>
      <c r="J7" s="82" t="s">
        <v>74</v>
      </c>
      <c r="K7" s="82" t="s">
        <v>75</v>
      </c>
      <c r="L7" s="82"/>
      <c r="M7" s="82"/>
      <c r="N7" s="82" t="s">
        <v>76</v>
      </c>
    </row>
    <row r="8" spans="1:14" s="12" customFormat="1" ht="105.75" customHeight="1" x14ac:dyDescent="0.25">
      <c r="A8" s="82"/>
      <c r="B8" s="82"/>
      <c r="C8" s="1" t="s">
        <v>7</v>
      </c>
      <c r="D8" s="1" t="s">
        <v>77</v>
      </c>
      <c r="E8" s="1" t="s">
        <v>78</v>
      </c>
      <c r="F8" s="1" t="s">
        <v>77</v>
      </c>
      <c r="G8" s="1" t="s">
        <v>79</v>
      </c>
      <c r="H8" s="1" t="s">
        <v>80</v>
      </c>
      <c r="I8" s="1" t="s">
        <v>81</v>
      </c>
      <c r="J8" s="82"/>
      <c r="K8" s="1" t="s">
        <v>20</v>
      </c>
      <c r="L8" s="1" t="s">
        <v>21</v>
      </c>
      <c r="M8" s="1" t="s">
        <v>82</v>
      </c>
      <c r="N8" s="82"/>
    </row>
    <row r="9" spans="1:14" ht="23.25" customHeight="1" x14ac:dyDescent="0.25">
      <c r="A9" s="10">
        <v>1</v>
      </c>
      <c r="B9" s="10">
        <v>2</v>
      </c>
      <c r="C9" s="10">
        <v>3</v>
      </c>
      <c r="D9" s="10">
        <v>4</v>
      </c>
      <c r="E9" s="10">
        <v>5</v>
      </c>
      <c r="F9" s="10">
        <v>6</v>
      </c>
      <c r="G9" s="10">
        <v>7</v>
      </c>
      <c r="H9" s="10">
        <v>8</v>
      </c>
      <c r="I9" s="10">
        <v>9</v>
      </c>
      <c r="J9" s="10">
        <v>10</v>
      </c>
      <c r="K9" s="10">
        <v>11</v>
      </c>
      <c r="L9" s="10">
        <v>12</v>
      </c>
      <c r="M9" s="10">
        <v>13</v>
      </c>
      <c r="N9" s="10">
        <v>14</v>
      </c>
    </row>
    <row r="10" spans="1:14" ht="39" customHeight="1" x14ac:dyDescent="0.25">
      <c r="A10" s="9">
        <v>1</v>
      </c>
      <c r="B10" s="9" t="s">
        <v>71</v>
      </c>
      <c r="C10" s="9" t="s">
        <v>83</v>
      </c>
      <c r="D10" s="14">
        <v>1.21</v>
      </c>
      <c r="E10" s="9">
        <v>606.40599999999995</v>
      </c>
      <c r="F10" s="9" t="s">
        <v>84</v>
      </c>
      <c r="G10" s="9">
        <v>20.254999999999999</v>
      </c>
      <c r="H10" s="9">
        <v>4.4249999999999998</v>
      </c>
      <c r="I10" s="9" t="s">
        <v>85</v>
      </c>
      <c r="J10" s="9">
        <v>102</v>
      </c>
      <c r="K10" s="56">
        <v>37</v>
      </c>
      <c r="L10" s="56">
        <v>3</v>
      </c>
      <c r="M10" s="9">
        <f>SUM(K10:L10)</f>
        <v>40</v>
      </c>
      <c r="N10" s="9"/>
    </row>
    <row r="12" spans="1:14" x14ac:dyDescent="0.25">
      <c r="C12" s="13"/>
    </row>
    <row r="22" spans="4:4" x14ac:dyDescent="0.25">
      <c r="D22" s="13"/>
    </row>
    <row r="23" spans="4:4" x14ac:dyDescent="0.25">
      <c r="D23" s="13"/>
    </row>
  </sheetData>
  <mergeCells count="13">
    <mergeCell ref="A1:D1"/>
    <mergeCell ref="A2:D2"/>
    <mergeCell ref="A4:N4"/>
    <mergeCell ref="A5:N5"/>
    <mergeCell ref="M1:N1"/>
    <mergeCell ref="A7:A8"/>
    <mergeCell ref="B7:B8"/>
    <mergeCell ref="J7:J8"/>
    <mergeCell ref="N7:N8"/>
    <mergeCell ref="G7:I7"/>
    <mergeCell ref="C7:D7"/>
    <mergeCell ref="E7:F7"/>
    <mergeCell ref="K7:M7"/>
  </mergeCells>
  <pageMargins left="0.2" right="0.2" top="0.75" bottom="0.75" header="0.3" footer="0.3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8"/>
  <sheetViews>
    <sheetView topLeftCell="A100" zoomScale="115" zoomScaleNormal="115" workbookViewId="0">
      <selection activeCell="E133" sqref="E133"/>
    </sheetView>
  </sheetViews>
  <sheetFormatPr defaultRowHeight="15.75" x14ac:dyDescent="0.25"/>
  <cols>
    <col min="1" max="1" width="7.7109375" style="32" customWidth="1"/>
    <col min="2" max="2" width="24.140625" style="32" customWidth="1"/>
    <col min="3" max="8" width="15.140625" style="31" customWidth="1"/>
    <col min="9" max="10" width="9.85546875" style="31" customWidth="1"/>
    <col min="11" max="16384" width="9.140625" style="32"/>
  </cols>
  <sheetData>
    <row r="1" spans="1:10" x14ac:dyDescent="0.25">
      <c r="A1" s="85" t="s">
        <v>35</v>
      </c>
      <c r="B1" s="85"/>
      <c r="C1" s="85"/>
      <c r="H1" s="45"/>
      <c r="I1" s="45" t="s">
        <v>195</v>
      </c>
      <c r="J1" s="45"/>
    </row>
    <row r="2" spans="1:10" x14ac:dyDescent="0.25">
      <c r="A2" s="85" t="s">
        <v>36</v>
      </c>
      <c r="B2" s="85"/>
      <c r="C2" s="85"/>
    </row>
    <row r="3" spans="1:10" x14ac:dyDescent="0.25">
      <c r="A3" s="89" t="s">
        <v>31</v>
      </c>
      <c r="B3" s="89"/>
      <c r="C3" s="89"/>
      <c r="D3" s="89"/>
      <c r="E3" s="89"/>
      <c r="F3" s="89"/>
      <c r="G3" s="89"/>
      <c r="H3" s="89"/>
      <c r="I3" s="89"/>
      <c r="J3" s="32"/>
    </row>
    <row r="4" spans="1:10" x14ac:dyDescent="0.25">
      <c r="A4" s="33"/>
    </row>
    <row r="5" spans="1:10" x14ac:dyDescent="0.25">
      <c r="A5" s="84" t="s">
        <v>9</v>
      </c>
      <c r="B5" s="84" t="s">
        <v>10</v>
      </c>
      <c r="C5" s="84" t="s">
        <v>0</v>
      </c>
      <c r="D5" s="84"/>
      <c r="E5" s="84" t="s">
        <v>1</v>
      </c>
      <c r="F5" s="84"/>
      <c r="G5" s="84" t="s">
        <v>2</v>
      </c>
      <c r="H5" s="84" t="s">
        <v>184</v>
      </c>
      <c r="I5" s="84" t="s">
        <v>70</v>
      </c>
      <c r="J5" s="84" t="s">
        <v>3</v>
      </c>
    </row>
    <row r="6" spans="1:10" ht="48.75" customHeight="1" x14ac:dyDescent="0.25">
      <c r="A6" s="84"/>
      <c r="B6" s="84"/>
      <c r="C6" s="34" t="s">
        <v>7</v>
      </c>
      <c r="D6" s="34" t="s">
        <v>4</v>
      </c>
      <c r="E6" s="34" t="s">
        <v>8</v>
      </c>
      <c r="F6" s="34" t="s">
        <v>4</v>
      </c>
      <c r="G6" s="84"/>
      <c r="H6" s="84"/>
      <c r="I6" s="84"/>
      <c r="J6" s="84"/>
    </row>
    <row r="7" spans="1:10" x14ac:dyDescent="0.25">
      <c r="A7" s="35">
        <v>1</v>
      </c>
      <c r="B7" s="35">
        <v>2</v>
      </c>
      <c r="C7" s="35">
        <v>3</v>
      </c>
      <c r="D7" s="35">
        <v>4</v>
      </c>
      <c r="E7" s="35">
        <v>5</v>
      </c>
      <c r="F7" s="35">
        <v>6</v>
      </c>
      <c r="G7" s="35">
        <v>7</v>
      </c>
      <c r="H7" s="35">
        <v>8</v>
      </c>
      <c r="I7" s="35">
        <v>9</v>
      </c>
      <c r="J7" s="35">
        <v>10</v>
      </c>
    </row>
    <row r="8" spans="1:10" ht="18" customHeight="1" x14ac:dyDescent="0.25">
      <c r="A8" s="34" t="s">
        <v>5</v>
      </c>
      <c r="B8" s="46" t="s">
        <v>48</v>
      </c>
      <c r="C8" s="47"/>
      <c r="D8" s="47"/>
      <c r="E8" s="47"/>
      <c r="F8" s="48"/>
      <c r="G8" s="34">
        <f>SUM(G10:G31)</f>
        <v>21</v>
      </c>
      <c r="H8" s="34">
        <f t="shared" ref="H8:I8" si="0">SUM(H10:H31)</f>
        <v>0</v>
      </c>
      <c r="I8" s="34">
        <f t="shared" si="0"/>
        <v>21</v>
      </c>
      <c r="J8" s="42"/>
    </row>
    <row r="9" spans="1:10" ht="18" customHeight="1" x14ac:dyDescent="0.25">
      <c r="A9" s="34">
        <v>1</v>
      </c>
      <c r="B9" s="36" t="s">
        <v>39</v>
      </c>
      <c r="C9" s="38"/>
      <c r="D9" s="49">
        <f>50*200%</f>
        <v>100</v>
      </c>
      <c r="E9" s="38"/>
      <c r="F9" s="50">
        <v>5</v>
      </c>
      <c r="G9" s="38"/>
      <c r="H9" s="38"/>
      <c r="I9" s="38"/>
      <c r="J9" s="38"/>
    </row>
    <row r="10" spans="1:10" ht="18" customHeight="1" x14ac:dyDescent="0.25">
      <c r="A10" s="42">
        <v>1.1000000000000001</v>
      </c>
      <c r="B10" s="11" t="s">
        <v>117</v>
      </c>
      <c r="C10" s="15">
        <v>32.78</v>
      </c>
      <c r="D10" s="15">
        <f t="shared" ref="D10:D20" si="1">C10*100/100</f>
        <v>32.78</v>
      </c>
      <c r="E10" s="18">
        <v>5.0810000000000004</v>
      </c>
      <c r="F10" s="15">
        <f t="shared" ref="F10:F20" si="2">E10*100/5</f>
        <v>101.62</v>
      </c>
      <c r="G10" s="42">
        <v>1</v>
      </c>
      <c r="H10" s="42"/>
      <c r="I10" s="42">
        <v>1</v>
      </c>
      <c r="J10" s="42"/>
    </row>
    <row r="11" spans="1:10" ht="18" customHeight="1" x14ac:dyDescent="0.25">
      <c r="A11" s="42">
        <v>1.2</v>
      </c>
      <c r="B11" s="11" t="s">
        <v>238</v>
      </c>
      <c r="C11" s="15">
        <v>18.75</v>
      </c>
      <c r="D11" s="15">
        <f t="shared" si="1"/>
        <v>18.75</v>
      </c>
      <c r="E11" s="18">
        <v>6.8639999999999999</v>
      </c>
      <c r="F11" s="15">
        <f t="shared" si="2"/>
        <v>137.28</v>
      </c>
      <c r="G11" s="42">
        <v>1</v>
      </c>
      <c r="H11" s="42"/>
      <c r="I11" s="42">
        <v>1</v>
      </c>
      <c r="J11" s="42"/>
    </row>
    <row r="12" spans="1:10" ht="18" customHeight="1" x14ac:dyDescent="0.25">
      <c r="A12" s="42">
        <v>1.3</v>
      </c>
      <c r="B12" s="11" t="s">
        <v>118</v>
      </c>
      <c r="C12" s="15">
        <v>22.63</v>
      </c>
      <c r="D12" s="15">
        <f t="shared" si="1"/>
        <v>22.63</v>
      </c>
      <c r="E12" s="18">
        <v>4.6900000000000004</v>
      </c>
      <c r="F12" s="15">
        <f t="shared" si="2"/>
        <v>93.800000000000011</v>
      </c>
      <c r="G12" s="42">
        <v>1</v>
      </c>
      <c r="H12" s="42"/>
      <c r="I12" s="42">
        <v>1</v>
      </c>
      <c r="J12" s="42"/>
    </row>
    <row r="13" spans="1:10" ht="18" customHeight="1" x14ac:dyDescent="0.25">
      <c r="A13" s="42">
        <v>1.4</v>
      </c>
      <c r="B13" s="11" t="s">
        <v>119</v>
      </c>
      <c r="C13" s="15">
        <v>22.27</v>
      </c>
      <c r="D13" s="15">
        <f t="shared" si="1"/>
        <v>22.27</v>
      </c>
      <c r="E13" s="18">
        <v>4.492</v>
      </c>
      <c r="F13" s="15">
        <f t="shared" si="2"/>
        <v>89.84</v>
      </c>
      <c r="G13" s="42">
        <v>1</v>
      </c>
      <c r="H13" s="42"/>
      <c r="I13" s="42">
        <v>1</v>
      </c>
      <c r="J13" s="42"/>
    </row>
    <row r="14" spans="1:10" ht="16.5" customHeight="1" x14ac:dyDescent="0.25">
      <c r="A14" s="42">
        <v>1.5</v>
      </c>
      <c r="B14" s="11" t="s">
        <v>120</v>
      </c>
      <c r="C14" s="15">
        <v>60.17</v>
      </c>
      <c r="D14" s="15">
        <f t="shared" si="1"/>
        <v>60.17</v>
      </c>
      <c r="E14" s="18">
        <v>7.5019999999999998</v>
      </c>
      <c r="F14" s="15">
        <f t="shared" si="2"/>
        <v>150.04</v>
      </c>
      <c r="G14" s="42">
        <v>1</v>
      </c>
      <c r="H14" s="42"/>
      <c r="I14" s="42">
        <v>1</v>
      </c>
      <c r="J14" s="42"/>
    </row>
    <row r="15" spans="1:10" ht="16.5" customHeight="1" x14ac:dyDescent="0.25">
      <c r="A15" s="42">
        <v>1.6</v>
      </c>
      <c r="B15" s="11" t="s">
        <v>121</v>
      </c>
      <c r="C15" s="15">
        <v>70.59</v>
      </c>
      <c r="D15" s="15">
        <f t="shared" si="1"/>
        <v>70.59</v>
      </c>
      <c r="E15" s="18">
        <v>11.96</v>
      </c>
      <c r="F15" s="15">
        <f t="shared" si="2"/>
        <v>239.2</v>
      </c>
      <c r="G15" s="42">
        <v>1</v>
      </c>
      <c r="H15" s="42"/>
      <c r="I15" s="42">
        <v>1</v>
      </c>
      <c r="J15" s="42"/>
    </row>
    <row r="16" spans="1:10" ht="16.5" customHeight="1" x14ac:dyDescent="0.25">
      <c r="A16" s="42">
        <v>1.7</v>
      </c>
      <c r="B16" s="11" t="s">
        <v>122</v>
      </c>
      <c r="C16" s="15">
        <v>29.34</v>
      </c>
      <c r="D16" s="15">
        <f t="shared" si="1"/>
        <v>29.34</v>
      </c>
      <c r="E16" s="18">
        <v>3.8380000000000001</v>
      </c>
      <c r="F16" s="15">
        <f t="shared" si="2"/>
        <v>76.760000000000005</v>
      </c>
      <c r="G16" s="42">
        <v>1</v>
      </c>
      <c r="H16" s="42"/>
      <c r="I16" s="42">
        <v>1</v>
      </c>
      <c r="J16" s="42"/>
    </row>
    <row r="17" spans="1:10" x14ac:dyDescent="0.25">
      <c r="A17" s="42">
        <v>1.8</v>
      </c>
      <c r="B17" s="11" t="s">
        <v>123</v>
      </c>
      <c r="C17" s="15">
        <v>43.61</v>
      </c>
      <c r="D17" s="15">
        <f t="shared" si="1"/>
        <v>43.61</v>
      </c>
      <c r="E17" s="18">
        <v>6.7030000000000003</v>
      </c>
      <c r="F17" s="15">
        <f t="shared" si="2"/>
        <v>134.06</v>
      </c>
      <c r="G17" s="42">
        <v>1</v>
      </c>
      <c r="H17" s="42"/>
      <c r="I17" s="42">
        <v>1</v>
      </c>
      <c r="J17" s="42"/>
    </row>
    <row r="18" spans="1:10" x14ac:dyDescent="0.25">
      <c r="A18" s="42">
        <v>1.9</v>
      </c>
      <c r="B18" s="11" t="s">
        <v>124</v>
      </c>
      <c r="C18" s="15">
        <v>41.94</v>
      </c>
      <c r="D18" s="15">
        <f t="shared" si="1"/>
        <v>41.94</v>
      </c>
      <c r="E18" s="18">
        <v>8.9909999999999997</v>
      </c>
      <c r="F18" s="15">
        <f t="shared" si="2"/>
        <v>179.82</v>
      </c>
      <c r="G18" s="42">
        <v>1</v>
      </c>
      <c r="H18" s="42"/>
      <c r="I18" s="42">
        <v>1</v>
      </c>
      <c r="J18" s="42"/>
    </row>
    <row r="19" spans="1:10" x14ac:dyDescent="0.25">
      <c r="A19" s="41" t="s">
        <v>37</v>
      </c>
      <c r="B19" s="11" t="s">
        <v>125</v>
      </c>
      <c r="C19" s="15">
        <v>26.53</v>
      </c>
      <c r="D19" s="15">
        <f t="shared" si="1"/>
        <v>26.53</v>
      </c>
      <c r="E19" s="18">
        <v>4.8899999999999997</v>
      </c>
      <c r="F19" s="15">
        <f t="shared" si="2"/>
        <v>97.799999999999983</v>
      </c>
      <c r="G19" s="42">
        <v>1</v>
      </c>
      <c r="H19" s="42"/>
      <c r="I19" s="42">
        <v>1</v>
      </c>
      <c r="J19" s="42"/>
    </row>
    <row r="20" spans="1:10" x14ac:dyDescent="0.25">
      <c r="A20" s="42">
        <v>1.1100000000000001</v>
      </c>
      <c r="B20" s="11" t="s">
        <v>126</v>
      </c>
      <c r="C20" s="15">
        <v>10.56</v>
      </c>
      <c r="D20" s="15">
        <f t="shared" si="1"/>
        <v>10.56</v>
      </c>
      <c r="E20" s="18">
        <v>11.446</v>
      </c>
      <c r="F20" s="15">
        <f t="shared" si="2"/>
        <v>228.92</v>
      </c>
      <c r="G20" s="42">
        <v>1</v>
      </c>
      <c r="H20" s="42"/>
      <c r="I20" s="42">
        <v>1</v>
      </c>
      <c r="J20" s="42"/>
    </row>
    <row r="21" spans="1:10" x14ac:dyDescent="0.25">
      <c r="A21" s="34">
        <v>2</v>
      </c>
      <c r="B21" s="36" t="s">
        <v>49</v>
      </c>
      <c r="C21" s="35"/>
      <c r="D21" s="34">
        <v>5.5</v>
      </c>
      <c r="E21" s="34"/>
      <c r="F21" s="51">
        <v>15</v>
      </c>
      <c r="G21" s="42"/>
      <c r="H21" s="35"/>
      <c r="I21" s="42"/>
      <c r="J21" s="35"/>
    </row>
    <row r="22" spans="1:10" x14ac:dyDescent="0.25">
      <c r="A22" s="42">
        <v>2.1</v>
      </c>
      <c r="B22" s="11" t="s">
        <v>127</v>
      </c>
      <c r="C22" s="15">
        <v>17.22</v>
      </c>
      <c r="D22" s="15">
        <f>C22*100/5.5</f>
        <v>313.09090909090907</v>
      </c>
      <c r="E22" s="18">
        <v>5.0590000000000002</v>
      </c>
      <c r="F22" s="43">
        <f>E22*100/21</f>
        <v>24.090476190476192</v>
      </c>
      <c r="G22" s="42">
        <v>1</v>
      </c>
      <c r="H22" s="35"/>
      <c r="I22" s="42">
        <v>1</v>
      </c>
      <c r="J22" s="35"/>
    </row>
    <row r="23" spans="1:10" x14ac:dyDescent="0.25">
      <c r="A23" s="42">
        <v>2.2000000000000002</v>
      </c>
      <c r="B23" s="11" t="s">
        <v>128</v>
      </c>
      <c r="C23" s="15">
        <v>5.5</v>
      </c>
      <c r="D23" s="15">
        <f t="shared" ref="D23:D31" si="3">C23*100/5.5</f>
        <v>100</v>
      </c>
      <c r="E23" s="18">
        <v>18.036999999999999</v>
      </c>
      <c r="F23" s="43">
        <f>E23*100/15</f>
        <v>120.24666666666666</v>
      </c>
      <c r="G23" s="42">
        <v>1</v>
      </c>
      <c r="H23" s="35"/>
      <c r="I23" s="42">
        <v>1</v>
      </c>
      <c r="J23" s="35"/>
    </row>
    <row r="24" spans="1:10" x14ac:dyDescent="0.25">
      <c r="A24" s="42">
        <v>2.2999999999999998</v>
      </c>
      <c r="B24" s="11" t="s">
        <v>129</v>
      </c>
      <c r="C24" s="15">
        <v>3.58</v>
      </c>
      <c r="D24" s="15">
        <f t="shared" si="3"/>
        <v>65.090909090909093</v>
      </c>
      <c r="E24" s="18">
        <v>22.19</v>
      </c>
      <c r="F24" s="43">
        <f t="shared" ref="F24:F31" si="4">E24*100/15</f>
        <v>147.93333333333334</v>
      </c>
      <c r="G24" s="42">
        <v>1</v>
      </c>
      <c r="H24" s="42"/>
      <c r="I24" s="42">
        <v>1</v>
      </c>
      <c r="J24" s="42"/>
    </row>
    <row r="25" spans="1:10" x14ac:dyDescent="0.25">
      <c r="A25" s="42">
        <v>2.4</v>
      </c>
      <c r="B25" s="11" t="s">
        <v>130</v>
      </c>
      <c r="C25" s="15">
        <v>1.21</v>
      </c>
      <c r="D25" s="15">
        <f t="shared" si="3"/>
        <v>22</v>
      </c>
      <c r="E25" s="18">
        <v>15.724</v>
      </c>
      <c r="F25" s="43">
        <f t="shared" si="4"/>
        <v>104.82666666666667</v>
      </c>
      <c r="G25" s="42">
        <v>1</v>
      </c>
      <c r="H25" s="42"/>
      <c r="I25" s="42">
        <v>1</v>
      </c>
      <c r="J25" s="42"/>
    </row>
    <row r="26" spans="1:10" x14ac:dyDescent="0.25">
      <c r="A26" s="42">
        <v>2.5</v>
      </c>
      <c r="B26" s="11" t="s">
        <v>131</v>
      </c>
      <c r="C26" s="15">
        <v>4.63</v>
      </c>
      <c r="D26" s="15">
        <f t="shared" si="3"/>
        <v>84.181818181818187</v>
      </c>
      <c r="E26" s="18">
        <v>15.442</v>
      </c>
      <c r="F26" s="43">
        <f t="shared" si="4"/>
        <v>102.94666666666667</v>
      </c>
      <c r="G26" s="42">
        <v>1</v>
      </c>
      <c r="H26" s="42"/>
      <c r="I26" s="42">
        <v>1</v>
      </c>
      <c r="J26" s="42"/>
    </row>
    <row r="27" spans="1:10" x14ac:dyDescent="0.25">
      <c r="A27" s="42">
        <v>2.6</v>
      </c>
      <c r="B27" s="11" t="s">
        <v>132</v>
      </c>
      <c r="C27" s="15">
        <v>5.19</v>
      </c>
      <c r="D27" s="15">
        <f t="shared" si="3"/>
        <v>94.36363636363636</v>
      </c>
      <c r="E27" s="18">
        <v>12.4</v>
      </c>
      <c r="F27" s="43">
        <f t="shared" si="4"/>
        <v>82.666666666666671</v>
      </c>
      <c r="G27" s="42">
        <v>1</v>
      </c>
      <c r="H27" s="42"/>
      <c r="I27" s="42">
        <v>1</v>
      </c>
      <c r="J27" s="42"/>
    </row>
    <row r="28" spans="1:10" x14ac:dyDescent="0.25">
      <c r="A28" s="42">
        <v>2.7</v>
      </c>
      <c r="B28" s="11" t="s">
        <v>133</v>
      </c>
      <c r="C28" s="15">
        <v>4.53</v>
      </c>
      <c r="D28" s="15">
        <f t="shared" si="3"/>
        <v>82.36363636363636</v>
      </c>
      <c r="E28" s="18">
        <v>11.72</v>
      </c>
      <c r="F28" s="43">
        <f t="shared" si="4"/>
        <v>78.13333333333334</v>
      </c>
      <c r="G28" s="42">
        <v>1</v>
      </c>
      <c r="H28" s="42"/>
      <c r="I28" s="42">
        <v>1</v>
      </c>
      <c r="J28" s="42"/>
    </row>
    <row r="29" spans="1:10" x14ac:dyDescent="0.25">
      <c r="A29" s="42">
        <v>2.8</v>
      </c>
      <c r="B29" s="11" t="s">
        <v>134</v>
      </c>
      <c r="C29" s="15">
        <v>6.38</v>
      </c>
      <c r="D29" s="15">
        <f t="shared" si="3"/>
        <v>116</v>
      </c>
      <c r="E29" s="18">
        <v>8.048</v>
      </c>
      <c r="F29" s="43">
        <f t="shared" si="4"/>
        <v>53.653333333333329</v>
      </c>
      <c r="G29" s="42">
        <v>1</v>
      </c>
      <c r="H29" s="42"/>
      <c r="I29" s="42">
        <v>1</v>
      </c>
      <c r="J29" s="42"/>
    </row>
    <row r="30" spans="1:10" x14ac:dyDescent="0.25">
      <c r="A30" s="42">
        <v>2.9</v>
      </c>
      <c r="B30" s="11" t="s">
        <v>135</v>
      </c>
      <c r="C30" s="15">
        <v>3.82</v>
      </c>
      <c r="D30" s="15">
        <f t="shared" si="3"/>
        <v>69.454545454545453</v>
      </c>
      <c r="E30" s="18">
        <v>7.7430000000000003</v>
      </c>
      <c r="F30" s="43">
        <f t="shared" si="4"/>
        <v>51.620000000000005</v>
      </c>
      <c r="G30" s="42">
        <v>1</v>
      </c>
      <c r="H30" s="42"/>
      <c r="I30" s="42">
        <v>1</v>
      </c>
      <c r="J30" s="42"/>
    </row>
    <row r="31" spans="1:10" x14ac:dyDescent="0.25">
      <c r="A31" s="41" t="s">
        <v>50</v>
      </c>
      <c r="B31" s="11" t="s">
        <v>136</v>
      </c>
      <c r="C31" s="15">
        <v>4.79</v>
      </c>
      <c r="D31" s="15">
        <f t="shared" si="3"/>
        <v>87.090909090909093</v>
      </c>
      <c r="E31" s="18">
        <v>6.0250000000000004</v>
      </c>
      <c r="F31" s="43">
        <f t="shared" si="4"/>
        <v>40.166666666666664</v>
      </c>
      <c r="G31" s="42">
        <v>1</v>
      </c>
      <c r="H31" s="42"/>
      <c r="I31" s="42">
        <v>1</v>
      </c>
      <c r="J31" s="42"/>
    </row>
    <row r="32" spans="1:10" ht="16.5" customHeight="1" x14ac:dyDescent="0.25">
      <c r="A32" s="34" t="s">
        <v>6</v>
      </c>
      <c r="B32" s="46" t="s">
        <v>46</v>
      </c>
      <c r="C32" s="47"/>
      <c r="D32" s="47"/>
      <c r="E32" s="47"/>
      <c r="F32" s="48"/>
      <c r="G32" s="34">
        <f>SUM(G34:G45)</f>
        <v>11</v>
      </c>
      <c r="H32" s="34">
        <f t="shared" ref="H32:I32" si="5">SUM(H34:H45)</f>
        <v>1</v>
      </c>
      <c r="I32" s="34">
        <f t="shared" si="5"/>
        <v>10</v>
      </c>
      <c r="J32" s="42"/>
    </row>
    <row r="33" spans="1:10" ht="16.5" customHeight="1" x14ac:dyDescent="0.25">
      <c r="A33" s="34">
        <v>1</v>
      </c>
      <c r="B33" s="36" t="s">
        <v>39</v>
      </c>
      <c r="C33" s="38"/>
      <c r="D33" s="49">
        <f>50*200%</f>
        <v>100</v>
      </c>
      <c r="E33" s="38"/>
      <c r="F33" s="50">
        <v>5</v>
      </c>
      <c r="G33" s="38"/>
      <c r="H33" s="38"/>
      <c r="I33" s="38"/>
      <c r="J33" s="38"/>
    </row>
    <row r="34" spans="1:10" ht="16.5" customHeight="1" x14ac:dyDescent="0.25">
      <c r="A34" s="42">
        <v>1.1000000000000001</v>
      </c>
      <c r="B34" s="11" t="s">
        <v>110</v>
      </c>
      <c r="C34" s="15">
        <v>265.06</v>
      </c>
      <c r="D34" s="15">
        <f t="shared" ref="D34:D43" si="6">C34*100/100</f>
        <v>265.06</v>
      </c>
      <c r="E34" s="16">
        <v>5.9619999999999997</v>
      </c>
      <c r="F34" s="15">
        <f t="shared" ref="F34:F43" si="7">E34*100/5</f>
        <v>119.23999999999998</v>
      </c>
      <c r="G34" s="42">
        <v>1</v>
      </c>
      <c r="H34" s="42">
        <v>1</v>
      </c>
      <c r="I34" s="42"/>
      <c r="J34" s="42"/>
    </row>
    <row r="35" spans="1:10" ht="16.5" customHeight="1" x14ac:dyDescent="0.25">
      <c r="A35" s="42">
        <v>1.2</v>
      </c>
      <c r="B35" s="11" t="s">
        <v>68</v>
      </c>
      <c r="C35" s="15">
        <v>60.29</v>
      </c>
      <c r="D35" s="15">
        <f t="shared" si="6"/>
        <v>60.29</v>
      </c>
      <c r="E35" s="16">
        <v>5.2320000000000002</v>
      </c>
      <c r="F35" s="15">
        <f t="shared" si="7"/>
        <v>104.64000000000001</v>
      </c>
      <c r="G35" s="42">
        <v>1</v>
      </c>
      <c r="H35" s="42"/>
      <c r="I35" s="42">
        <v>1</v>
      </c>
      <c r="J35" s="42"/>
    </row>
    <row r="36" spans="1:10" ht="16.5" customHeight="1" x14ac:dyDescent="0.25">
      <c r="A36" s="42">
        <v>1.3</v>
      </c>
      <c r="B36" s="11" t="s">
        <v>111</v>
      </c>
      <c r="C36" s="15">
        <v>67.78</v>
      </c>
      <c r="D36" s="15">
        <f t="shared" si="6"/>
        <v>67.78</v>
      </c>
      <c r="E36" s="16">
        <v>10.726000000000001</v>
      </c>
      <c r="F36" s="15">
        <f t="shared" si="7"/>
        <v>214.52000000000004</v>
      </c>
      <c r="G36" s="42">
        <v>1</v>
      </c>
      <c r="H36" s="42"/>
      <c r="I36" s="42">
        <v>1</v>
      </c>
      <c r="J36" s="42"/>
    </row>
    <row r="37" spans="1:10" ht="16.5" customHeight="1" x14ac:dyDescent="0.25">
      <c r="A37" s="42">
        <v>1.4</v>
      </c>
      <c r="B37" s="11" t="s">
        <v>112</v>
      </c>
      <c r="C37" s="15">
        <v>95.8</v>
      </c>
      <c r="D37" s="15">
        <f t="shared" si="6"/>
        <v>95.8</v>
      </c>
      <c r="E37" s="16">
        <v>7.1340000000000003</v>
      </c>
      <c r="F37" s="15">
        <f t="shared" si="7"/>
        <v>142.68</v>
      </c>
      <c r="G37" s="42">
        <v>1</v>
      </c>
      <c r="H37" s="42"/>
      <c r="I37" s="42">
        <v>1</v>
      </c>
      <c r="J37" s="42"/>
    </row>
    <row r="38" spans="1:10" ht="16.5" customHeight="1" x14ac:dyDescent="0.25">
      <c r="A38" s="42">
        <v>1.5</v>
      </c>
      <c r="B38" s="11" t="s">
        <v>241</v>
      </c>
      <c r="C38" s="15">
        <v>36.72</v>
      </c>
      <c r="D38" s="15">
        <f t="shared" si="6"/>
        <v>36.72</v>
      </c>
      <c r="E38" s="16">
        <v>4.9429999999999996</v>
      </c>
      <c r="F38" s="15">
        <f t="shared" si="7"/>
        <v>98.859999999999985</v>
      </c>
      <c r="G38" s="42">
        <v>1</v>
      </c>
      <c r="H38" s="42"/>
      <c r="I38" s="42">
        <v>1</v>
      </c>
      <c r="J38" s="42"/>
    </row>
    <row r="39" spans="1:10" ht="16.5" customHeight="1" x14ac:dyDescent="0.25">
      <c r="A39" s="42">
        <v>1.6</v>
      </c>
      <c r="B39" s="11" t="s">
        <v>242</v>
      </c>
      <c r="C39" s="15">
        <v>107.16</v>
      </c>
      <c r="D39" s="15">
        <f t="shared" si="6"/>
        <v>107.16</v>
      </c>
      <c r="E39" s="16">
        <v>5.7779999999999996</v>
      </c>
      <c r="F39" s="15">
        <f t="shared" si="7"/>
        <v>115.55999999999999</v>
      </c>
      <c r="G39" s="42">
        <v>1</v>
      </c>
      <c r="H39" s="42"/>
      <c r="I39" s="42">
        <v>1</v>
      </c>
      <c r="J39" s="42"/>
    </row>
    <row r="40" spans="1:10" ht="16.5" customHeight="1" x14ac:dyDescent="0.25">
      <c r="A40" s="42">
        <v>1.7</v>
      </c>
      <c r="B40" s="11" t="s">
        <v>239</v>
      </c>
      <c r="C40" s="15">
        <v>63.13</v>
      </c>
      <c r="D40" s="15">
        <f t="shared" si="6"/>
        <v>63.13</v>
      </c>
      <c r="E40" s="16">
        <v>6.1379999999999999</v>
      </c>
      <c r="F40" s="15">
        <f t="shared" si="7"/>
        <v>122.75999999999999</v>
      </c>
      <c r="G40" s="42">
        <v>1</v>
      </c>
      <c r="H40" s="42"/>
      <c r="I40" s="42">
        <v>1</v>
      </c>
      <c r="J40" s="42"/>
    </row>
    <row r="41" spans="1:10" ht="16.5" customHeight="1" x14ac:dyDescent="0.25">
      <c r="A41" s="42">
        <v>1.8</v>
      </c>
      <c r="B41" s="11" t="s">
        <v>113</v>
      </c>
      <c r="C41" s="15">
        <v>45.01</v>
      </c>
      <c r="D41" s="15">
        <f t="shared" si="6"/>
        <v>45.01</v>
      </c>
      <c r="E41" s="16">
        <v>8.8729999999999993</v>
      </c>
      <c r="F41" s="15">
        <f t="shared" si="7"/>
        <v>177.45999999999998</v>
      </c>
      <c r="G41" s="42">
        <v>1</v>
      </c>
      <c r="H41" s="42"/>
      <c r="I41" s="42">
        <v>1</v>
      </c>
      <c r="J41" s="42"/>
    </row>
    <row r="42" spans="1:10" ht="16.5" customHeight="1" x14ac:dyDescent="0.25">
      <c r="A42" s="42">
        <v>1.9</v>
      </c>
      <c r="B42" s="11" t="s">
        <v>115</v>
      </c>
      <c r="C42" s="15">
        <v>38.049999999999997</v>
      </c>
      <c r="D42" s="15">
        <f t="shared" si="6"/>
        <v>38.049999999999997</v>
      </c>
      <c r="E42" s="16">
        <v>5.5170000000000003</v>
      </c>
      <c r="F42" s="15">
        <f t="shared" si="7"/>
        <v>110.34</v>
      </c>
      <c r="G42" s="42">
        <v>1</v>
      </c>
      <c r="H42" s="42"/>
      <c r="I42" s="42">
        <v>1</v>
      </c>
      <c r="J42" s="42"/>
    </row>
    <row r="43" spans="1:10" ht="16.5" customHeight="1" x14ac:dyDescent="0.25">
      <c r="A43" s="41" t="s">
        <v>37</v>
      </c>
      <c r="B43" s="11" t="s">
        <v>116</v>
      </c>
      <c r="C43" s="15">
        <v>50.56</v>
      </c>
      <c r="D43" s="15">
        <f t="shared" si="6"/>
        <v>50.56</v>
      </c>
      <c r="E43" s="16">
        <v>11.496</v>
      </c>
      <c r="F43" s="15">
        <f t="shared" si="7"/>
        <v>229.92000000000002</v>
      </c>
      <c r="G43" s="42">
        <v>1</v>
      </c>
      <c r="H43" s="42"/>
      <c r="I43" s="42">
        <v>1</v>
      </c>
      <c r="J43" s="42"/>
    </row>
    <row r="44" spans="1:10" ht="16.5" customHeight="1" x14ac:dyDescent="0.25">
      <c r="A44" s="34">
        <v>2</v>
      </c>
      <c r="B44" s="36" t="s">
        <v>38</v>
      </c>
      <c r="C44" s="35"/>
      <c r="D44" s="52">
        <f>14*200%</f>
        <v>28</v>
      </c>
      <c r="E44" s="53"/>
      <c r="F44" s="51">
        <f>8*200%</f>
        <v>16</v>
      </c>
      <c r="G44" s="42"/>
      <c r="H44" s="35"/>
      <c r="I44" s="42"/>
      <c r="J44" s="35"/>
    </row>
    <row r="45" spans="1:10" ht="16.5" customHeight="1" x14ac:dyDescent="0.25">
      <c r="A45" s="42">
        <v>2.1</v>
      </c>
      <c r="B45" s="11" t="s">
        <v>114</v>
      </c>
      <c r="C45" s="15">
        <v>15.47</v>
      </c>
      <c r="D45" s="15">
        <f>C45*100/28</f>
        <v>55.25</v>
      </c>
      <c r="E45" s="16">
        <v>19.074000000000002</v>
      </c>
      <c r="F45" s="43">
        <f>E45*100/16</f>
        <v>119.21250000000001</v>
      </c>
      <c r="G45" s="42">
        <v>1</v>
      </c>
      <c r="H45" s="35"/>
      <c r="I45" s="42">
        <v>1</v>
      </c>
      <c r="J45" s="35"/>
    </row>
    <row r="46" spans="1:10" ht="19.5" customHeight="1" x14ac:dyDescent="0.25">
      <c r="A46" s="34" t="s">
        <v>42</v>
      </c>
      <c r="B46" s="46" t="s">
        <v>41</v>
      </c>
      <c r="C46" s="47"/>
      <c r="D46" s="47"/>
      <c r="E46" s="47"/>
      <c r="F46" s="48"/>
      <c r="G46" s="34">
        <f>SUM(G48:G57)</f>
        <v>9</v>
      </c>
      <c r="H46" s="34">
        <f t="shared" ref="H46:I46" si="8">SUM(H48:H57)</f>
        <v>0</v>
      </c>
      <c r="I46" s="34">
        <f t="shared" si="8"/>
        <v>9</v>
      </c>
      <c r="J46" s="42"/>
    </row>
    <row r="47" spans="1:10" ht="19.5" customHeight="1" x14ac:dyDescent="0.25">
      <c r="A47" s="34">
        <v>1</v>
      </c>
      <c r="B47" s="36" t="s">
        <v>39</v>
      </c>
      <c r="C47" s="38"/>
      <c r="D47" s="49">
        <f>50*200%</f>
        <v>100</v>
      </c>
      <c r="E47" s="38"/>
      <c r="F47" s="50">
        <v>5</v>
      </c>
      <c r="G47" s="38"/>
      <c r="H47" s="38"/>
      <c r="I47" s="38"/>
      <c r="J47" s="38"/>
    </row>
    <row r="48" spans="1:10" ht="19.5" customHeight="1" x14ac:dyDescent="0.25">
      <c r="A48" s="42">
        <v>1.1000000000000001</v>
      </c>
      <c r="B48" s="11" t="s">
        <v>93</v>
      </c>
      <c r="C48" s="15">
        <v>108.08</v>
      </c>
      <c r="D48" s="15">
        <f t="shared" ref="D48:D55" si="9">C48*100/100</f>
        <v>108.08</v>
      </c>
      <c r="E48" s="16">
        <v>4.6580000000000004</v>
      </c>
      <c r="F48" s="15">
        <f t="shared" ref="F48:F55" si="10">E48*100/5</f>
        <v>93.16</v>
      </c>
      <c r="G48" s="42">
        <v>1</v>
      </c>
      <c r="H48" s="42"/>
      <c r="I48" s="42">
        <v>1</v>
      </c>
      <c r="J48" s="42"/>
    </row>
    <row r="49" spans="1:10" ht="19.5" customHeight="1" x14ac:dyDescent="0.25">
      <c r="A49" s="42">
        <v>1.2</v>
      </c>
      <c r="B49" s="11" t="s">
        <v>240</v>
      </c>
      <c r="C49" s="15">
        <v>52.89</v>
      </c>
      <c r="D49" s="15">
        <f t="shared" si="9"/>
        <v>52.89</v>
      </c>
      <c r="E49" s="16">
        <v>3.802</v>
      </c>
      <c r="F49" s="15">
        <f t="shared" si="10"/>
        <v>76.039999999999992</v>
      </c>
      <c r="G49" s="42">
        <v>1</v>
      </c>
      <c r="H49" s="42"/>
      <c r="I49" s="42">
        <v>1</v>
      </c>
      <c r="J49" s="42"/>
    </row>
    <row r="50" spans="1:10" ht="19.5" customHeight="1" x14ac:dyDescent="0.25">
      <c r="A50" s="42">
        <v>1.3</v>
      </c>
      <c r="B50" s="11" t="s">
        <v>94</v>
      </c>
      <c r="C50" s="15">
        <v>50.84</v>
      </c>
      <c r="D50" s="15">
        <f t="shared" si="9"/>
        <v>50.84</v>
      </c>
      <c r="E50" s="16">
        <v>6.8230000000000004</v>
      </c>
      <c r="F50" s="15">
        <f t="shared" si="10"/>
        <v>136.46</v>
      </c>
      <c r="G50" s="42">
        <v>1</v>
      </c>
      <c r="H50" s="42"/>
      <c r="I50" s="42">
        <v>1</v>
      </c>
      <c r="J50" s="42"/>
    </row>
    <row r="51" spans="1:10" ht="19.5" customHeight="1" x14ac:dyDescent="0.25">
      <c r="A51" s="42">
        <v>1.4</v>
      </c>
      <c r="B51" s="11" t="s">
        <v>96</v>
      </c>
      <c r="C51" s="15">
        <v>33.61</v>
      </c>
      <c r="D51" s="15">
        <f t="shared" si="9"/>
        <v>33.61</v>
      </c>
      <c r="E51" s="16">
        <v>4.7990000000000004</v>
      </c>
      <c r="F51" s="15">
        <f t="shared" si="10"/>
        <v>95.98</v>
      </c>
      <c r="G51" s="42">
        <v>1</v>
      </c>
      <c r="H51" s="42"/>
      <c r="I51" s="42">
        <v>1</v>
      </c>
      <c r="J51" s="42"/>
    </row>
    <row r="52" spans="1:10" ht="19.5" customHeight="1" x14ac:dyDescent="0.25">
      <c r="A52" s="42">
        <v>1.5</v>
      </c>
      <c r="B52" s="11" t="s">
        <v>97</v>
      </c>
      <c r="C52" s="15">
        <v>81.760000000000005</v>
      </c>
      <c r="D52" s="15">
        <f t="shared" si="9"/>
        <v>81.760000000000005</v>
      </c>
      <c r="E52" s="16">
        <v>3.968</v>
      </c>
      <c r="F52" s="15">
        <f t="shared" si="10"/>
        <v>79.36</v>
      </c>
      <c r="G52" s="42">
        <v>1</v>
      </c>
      <c r="H52" s="42"/>
      <c r="I52" s="42">
        <v>1</v>
      </c>
      <c r="J52" s="42"/>
    </row>
    <row r="53" spans="1:10" ht="19.5" customHeight="1" x14ac:dyDescent="0.25">
      <c r="A53" s="42">
        <v>1.6</v>
      </c>
      <c r="B53" s="11" t="s">
        <v>98</v>
      </c>
      <c r="C53" s="15">
        <v>46.25</v>
      </c>
      <c r="D53" s="15">
        <f t="shared" si="9"/>
        <v>46.25</v>
      </c>
      <c r="E53" s="16">
        <v>8.8580000000000005</v>
      </c>
      <c r="F53" s="15">
        <f t="shared" si="10"/>
        <v>177.16000000000003</v>
      </c>
      <c r="G53" s="42">
        <v>1</v>
      </c>
      <c r="H53" s="42"/>
      <c r="I53" s="42">
        <v>1</v>
      </c>
      <c r="J53" s="42"/>
    </row>
    <row r="54" spans="1:10" ht="19.5" customHeight="1" x14ac:dyDescent="0.25">
      <c r="A54" s="42">
        <v>1.7</v>
      </c>
      <c r="B54" s="11" t="s">
        <v>99</v>
      </c>
      <c r="C54" s="15">
        <v>45.66</v>
      </c>
      <c r="D54" s="15">
        <f t="shared" si="9"/>
        <v>45.66</v>
      </c>
      <c r="E54" s="16">
        <v>3.1669999999999998</v>
      </c>
      <c r="F54" s="15">
        <f t="shared" si="10"/>
        <v>63.339999999999996</v>
      </c>
      <c r="G54" s="42">
        <v>1</v>
      </c>
      <c r="H54" s="42"/>
      <c r="I54" s="42">
        <v>1</v>
      </c>
      <c r="J54" s="42"/>
    </row>
    <row r="55" spans="1:10" ht="19.5" customHeight="1" x14ac:dyDescent="0.25">
      <c r="A55" s="42">
        <v>1.8</v>
      </c>
      <c r="B55" s="11" t="s">
        <v>100</v>
      </c>
      <c r="C55" s="15">
        <v>50.07</v>
      </c>
      <c r="D55" s="15">
        <f t="shared" si="9"/>
        <v>50.07</v>
      </c>
      <c r="E55" s="16">
        <v>5.3739999999999997</v>
      </c>
      <c r="F55" s="15">
        <f t="shared" si="10"/>
        <v>107.47999999999999</v>
      </c>
      <c r="G55" s="42">
        <v>1</v>
      </c>
      <c r="H55" s="42"/>
      <c r="I55" s="42">
        <v>1</v>
      </c>
      <c r="J55" s="42"/>
    </row>
    <row r="56" spans="1:10" ht="19.5" customHeight="1" x14ac:dyDescent="0.25">
      <c r="A56" s="34">
        <v>2</v>
      </c>
      <c r="B56" s="36" t="s">
        <v>38</v>
      </c>
      <c r="C56" s="11"/>
      <c r="D56" s="52">
        <f>14*200%</f>
        <v>28</v>
      </c>
      <c r="E56" s="53"/>
      <c r="F56" s="51">
        <f>8*200%</f>
        <v>16</v>
      </c>
      <c r="G56" s="35"/>
      <c r="H56" s="35"/>
      <c r="I56" s="42"/>
      <c r="J56" s="35"/>
    </row>
    <row r="57" spans="1:10" ht="19.5" customHeight="1" x14ac:dyDescent="0.25">
      <c r="A57" s="42">
        <v>2.1</v>
      </c>
      <c r="B57" s="11" t="s">
        <v>95</v>
      </c>
      <c r="C57" s="15">
        <v>39.53</v>
      </c>
      <c r="D57" s="15">
        <f>C57*100/28</f>
        <v>141.17857142857142</v>
      </c>
      <c r="E57" s="16">
        <v>15.567</v>
      </c>
      <c r="F57" s="43">
        <f>E57*100/16</f>
        <v>97.293750000000003</v>
      </c>
      <c r="G57" s="42">
        <v>1</v>
      </c>
      <c r="H57" s="42"/>
      <c r="I57" s="42">
        <v>1</v>
      </c>
      <c r="J57" s="42"/>
    </row>
    <row r="58" spans="1:10" ht="25.5" customHeight="1" x14ac:dyDescent="0.25">
      <c r="A58" s="34" t="s">
        <v>43</v>
      </c>
      <c r="B58" s="46" t="s">
        <v>44</v>
      </c>
      <c r="C58" s="47"/>
      <c r="D58" s="47"/>
      <c r="E58" s="47"/>
      <c r="F58" s="48"/>
      <c r="G58" s="34">
        <f>SUM(G60:G70)</f>
        <v>11</v>
      </c>
      <c r="H58" s="34">
        <f t="shared" ref="H58:I58" si="11">SUM(H60:H70)</f>
        <v>0</v>
      </c>
      <c r="I58" s="34">
        <f t="shared" si="11"/>
        <v>11</v>
      </c>
      <c r="J58" s="42"/>
    </row>
    <row r="59" spans="1:10" ht="18.75" customHeight="1" x14ac:dyDescent="0.25">
      <c r="A59" s="34">
        <v>1</v>
      </c>
      <c r="B59" s="36" t="s">
        <v>39</v>
      </c>
      <c r="C59" s="38"/>
      <c r="D59" s="49">
        <f>50*200%</f>
        <v>100</v>
      </c>
      <c r="E59" s="38"/>
      <c r="F59" s="50">
        <v>5</v>
      </c>
      <c r="G59" s="38"/>
      <c r="H59" s="38"/>
      <c r="I59" s="38"/>
      <c r="J59" s="38"/>
    </row>
    <row r="60" spans="1:10" ht="18.75" customHeight="1" x14ac:dyDescent="0.25">
      <c r="A60" s="42">
        <v>1.1000000000000001</v>
      </c>
      <c r="B60" s="11" t="s">
        <v>101</v>
      </c>
      <c r="C60" s="15">
        <v>84.41</v>
      </c>
      <c r="D60" s="15">
        <f t="shared" ref="D60:D70" si="12">C60*100/100</f>
        <v>84.41</v>
      </c>
      <c r="E60" s="16">
        <v>3.2210000000000001</v>
      </c>
      <c r="F60" s="15">
        <f t="shared" ref="F60:F70" si="13">E60*100/5</f>
        <v>64.42</v>
      </c>
      <c r="G60" s="42">
        <v>1</v>
      </c>
      <c r="H60" s="42"/>
      <c r="I60" s="42">
        <v>1</v>
      </c>
      <c r="J60" s="42"/>
    </row>
    <row r="61" spans="1:10" ht="18.75" customHeight="1" x14ac:dyDescent="0.25">
      <c r="A61" s="42">
        <v>1.2</v>
      </c>
      <c r="B61" s="11" t="s">
        <v>102</v>
      </c>
      <c r="C61" s="15">
        <v>87.88</v>
      </c>
      <c r="D61" s="15">
        <f t="shared" si="12"/>
        <v>87.88</v>
      </c>
      <c r="E61" s="16">
        <v>3.4550000000000001</v>
      </c>
      <c r="F61" s="15">
        <f t="shared" si="13"/>
        <v>69.099999999999994</v>
      </c>
      <c r="G61" s="42">
        <v>1</v>
      </c>
      <c r="H61" s="42"/>
      <c r="I61" s="42">
        <v>1</v>
      </c>
      <c r="J61" s="42"/>
    </row>
    <row r="62" spans="1:10" ht="18.75" customHeight="1" x14ac:dyDescent="0.25">
      <c r="A62" s="42">
        <v>1.3</v>
      </c>
      <c r="B62" s="11" t="s">
        <v>103</v>
      </c>
      <c r="C62" s="15">
        <v>62.87</v>
      </c>
      <c r="D62" s="15">
        <f t="shared" si="12"/>
        <v>62.87</v>
      </c>
      <c r="E62" s="16">
        <v>4.6310000000000002</v>
      </c>
      <c r="F62" s="15">
        <f t="shared" si="13"/>
        <v>92.62</v>
      </c>
      <c r="G62" s="42">
        <v>1</v>
      </c>
      <c r="H62" s="42"/>
      <c r="I62" s="42">
        <v>1</v>
      </c>
      <c r="J62" s="42"/>
    </row>
    <row r="63" spans="1:10" ht="18.75" customHeight="1" x14ac:dyDescent="0.25">
      <c r="A63" s="42">
        <v>1.4</v>
      </c>
      <c r="B63" s="17" t="s">
        <v>104</v>
      </c>
      <c r="C63" s="15">
        <v>68.97</v>
      </c>
      <c r="D63" s="15">
        <f t="shared" si="12"/>
        <v>68.97</v>
      </c>
      <c r="E63" s="16">
        <v>4.29</v>
      </c>
      <c r="F63" s="15">
        <f t="shared" si="13"/>
        <v>85.8</v>
      </c>
      <c r="G63" s="42">
        <v>1</v>
      </c>
      <c r="H63" s="42"/>
      <c r="I63" s="42">
        <v>1</v>
      </c>
      <c r="J63" s="42"/>
    </row>
    <row r="64" spans="1:10" ht="18.75" customHeight="1" x14ac:dyDescent="0.25">
      <c r="A64" s="42">
        <v>1.5</v>
      </c>
      <c r="B64" s="11" t="s">
        <v>105</v>
      </c>
      <c r="C64" s="15">
        <v>95.74</v>
      </c>
      <c r="D64" s="15">
        <f t="shared" si="12"/>
        <v>95.74</v>
      </c>
      <c r="E64" s="16">
        <v>5.1550000000000002</v>
      </c>
      <c r="F64" s="15">
        <f t="shared" si="13"/>
        <v>103.1</v>
      </c>
      <c r="G64" s="42">
        <v>1</v>
      </c>
      <c r="H64" s="42"/>
      <c r="I64" s="42">
        <v>1</v>
      </c>
      <c r="J64" s="42"/>
    </row>
    <row r="65" spans="1:10" ht="18.75" customHeight="1" x14ac:dyDescent="0.25">
      <c r="A65" s="42">
        <v>1.6</v>
      </c>
      <c r="B65" s="11" t="s">
        <v>106</v>
      </c>
      <c r="C65" s="15">
        <v>56.39</v>
      </c>
      <c r="D65" s="15">
        <f t="shared" si="12"/>
        <v>56.39</v>
      </c>
      <c r="E65" s="16">
        <v>1.522</v>
      </c>
      <c r="F65" s="15">
        <f t="shared" si="13"/>
        <v>30.439999999999998</v>
      </c>
      <c r="G65" s="42">
        <v>1</v>
      </c>
      <c r="H65" s="42"/>
      <c r="I65" s="42">
        <v>1</v>
      </c>
      <c r="J65" s="42"/>
    </row>
    <row r="66" spans="1:10" ht="18.75" customHeight="1" x14ac:dyDescent="0.25">
      <c r="A66" s="42">
        <v>1.7</v>
      </c>
      <c r="B66" s="11" t="s">
        <v>243</v>
      </c>
      <c r="C66" s="15">
        <v>133.52000000000001</v>
      </c>
      <c r="D66" s="15">
        <f t="shared" si="12"/>
        <v>133.52000000000001</v>
      </c>
      <c r="E66" s="16">
        <v>1.802</v>
      </c>
      <c r="F66" s="15">
        <f t="shared" si="13"/>
        <v>36.040000000000006</v>
      </c>
      <c r="G66" s="42">
        <v>1</v>
      </c>
      <c r="H66" s="42"/>
      <c r="I66" s="42">
        <v>1</v>
      </c>
      <c r="J66" s="42"/>
    </row>
    <row r="67" spans="1:10" ht="18.75" customHeight="1" x14ac:dyDescent="0.25">
      <c r="A67" s="42">
        <v>1.8</v>
      </c>
      <c r="B67" s="11" t="s">
        <v>107</v>
      </c>
      <c r="C67" s="15">
        <v>83.06</v>
      </c>
      <c r="D67" s="15">
        <f t="shared" si="12"/>
        <v>83.06</v>
      </c>
      <c r="E67" s="16">
        <v>1.1160000000000001</v>
      </c>
      <c r="F67" s="15">
        <f t="shared" si="13"/>
        <v>22.32</v>
      </c>
      <c r="G67" s="42">
        <v>1</v>
      </c>
      <c r="H67" s="42"/>
      <c r="I67" s="42">
        <v>1</v>
      </c>
      <c r="J67" s="42"/>
    </row>
    <row r="68" spans="1:10" ht="18.75" customHeight="1" x14ac:dyDescent="0.25">
      <c r="A68" s="42">
        <v>1.9</v>
      </c>
      <c r="B68" s="17" t="s">
        <v>108</v>
      </c>
      <c r="C68" s="15">
        <v>44.97</v>
      </c>
      <c r="D68" s="15">
        <f t="shared" si="12"/>
        <v>44.97</v>
      </c>
      <c r="E68" s="16">
        <v>2.0920000000000001</v>
      </c>
      <c r="F68" s="15">
        <f t="shared" si="13"/>
        <v>41.84</v>
      </c>
      <c r="G68" s="42">
        <v>1</v>
      </c>
      <c r="H68" s="42"/>
      <c r="I68" s="42">
        <v>1</v>
      </c>
      <c r="J68" s="42"/>
    </row>
    <row r="69" spans="1:10" ht="18.75" customHeight="1" x14ac:dyDescent="0.25">
      <c r="A69" s="41" t="s">
        <v>37</v>
      </c>
      <c r="B69" s="17" t="s">
        <v>244</v>
      </c>
      <c r="C69" s="15">
        <v>92.5</v>
      </c>
      <c r="D69" s="15">
        <f t="shared" si="12"/>
        <v>92.5</v>
      </c>
      <c r="E69" s="16">
        <v>1.919</v>
      </c>
      <c r="F69" s="15">
        <f t="shared" si="13"/>
        <v>38.380000000000003</v>
      </c>
      <c r="G69" s="42">
        <v>1</v>
      </c>
      <c r="H69" s="42"/>
      <c r="I69" s="42">
        <v>1</v>
      </c>
      <c r="J69" s="42"/>
    </row>
    <row r="70" spans="1:10" ht="18.75" customHeight="1" x14ac:dyDescent="0.25">
      <c r="A70" s="42">
        <v>1.1100000000000001</v>
      </c>
      <c r="B70" s="17" t="s">
        <v>109</v>
      </c>
      <c r="C70" s="15">
        <v>47.13</v>
      </c>
      <c r="D70" s="15">
        <f t="shared" si="12"/>
        <v>47.13</v>
      </c>
      <c r="E70" s="16">
        <v>1.7609999999999999</v>
      </c>
      <c r="F70" s="15">
        <f t="shared" si="13"/>
        <v>35.22</v>
      </c>
      <c r="G70" s="42">
        <v>1</v>
      </c>
      <c r="H70" s="42"/>
      <c r="I70" s="42">
        <v>1</v>
      </c>
      <c r="J70" s="42"/>
    </row>
    <row r="71" spans="1:10" ht="23.25" customHeight="1" x14ac:dyDescent="0.25">
      <c r="A71" s="34" t="s">
        <v>45</v>
      </c>
      <c r="B71" s="46" t="s">
        <v>40</v>
      </c>
      <c r="C71" s="47"/>
      <c r="D71" s="47"/>
      <c r="E71" s="47"/>
      <c r="F71" s="48"/>
      <c r="G71" s="34">
        <f>SUM(G73:G81)</f>
        <v>8</v>
      </c>
      <c r="H71" s="34">
        <f t="shared" ref="H71:I71" si="14">SUM(H73:H81)</f>
        <v>3</v>
      </c>
      <c r="I71" s="34">
        <f t="shared" si="14"/>
        <v>5</v>
      </c>
      <c r="J71" s="42"/>
    </row>
    <row r="72" spans="1:10" ht="23.25" customHeight="1" x14ac:dyDescent="0.25">
      <c r="A72" s="34">
        <v>1</v>
      </c>
      <c r="B72" s="36" t="s">
        <v>39</v>
      </c>
      <c r="C72" s="38"/>
      <c r="D72" s="49">
        <f>50*200%</f>
        <v>100</v>
      </c>
      <c r="E72" s="38"/>
      <c r="F72" s="50">
        <v>5</v>
      </c>
      <c r="G72" s="38"/>
      <c r="H72" s="38"/>
      <c r="I72" s="38"/>
      <c r="J72" s="38"/>
    </row>
    <row r="73" spans="1:10" ht="18.75" customHeight="1" x14ac:dyDescent="0.25">
      <c r="A73" s="42">
        <v>1.1000000000000001</v>
      </c>
      <c r="B73" s="11" t="s">
        <v>86</v>
      </c>
      <c r="C73" s="15">
        <v>122.19</v>
      </c>
      <c r="D73" s="15">
        <f>C73*100/100</f>
        <v>122.19</v>
      </c>
      <c r="E73" s="16">
        <v>8.0649999999999995</v>
      </c>
      <c r="F73" s="15">
        <f>E73*100/5</f>
        <v>161.30000000000001</v>
      </c>
      <c r="G73" s="42">
        <v>1</v>
      </c>
      <c r="H73" s="42">
        <v>1</v>
      </c>
      <c r="I73" s="42"/>
      <c r="J73" s="42"/>
    </row>
    <row r="74" spans="1:10" ht="18.75" customHeight="1" x14ac:dyDescent="0.25">
      <c r="A74" s="42">
        <v>1.2</v>
      </c>
      <c r="B74" s="11" t="s">
        <v>87</v>
      </c>
      <c r="C74" s="15">
        <v>181.97</v>
      </c>
      <c r="D74" s="15">
        <f t="shared" ref="D74:D79" si="15">C74*100/100</f>
        <v>181.97</v>
      </c>
      <c r="E74" s="16">
        <v>6.9569999999999999</v>
      </c>
      <c r="F74" s="15">
        <f t="shared" ref="F74:F79" si="16">E74*100/5</f>
        <v>139.13999999999999</v>
      </c>
      <c r="G74" s="42">
        <v>1</v>
      </c>
      <c r="H74" s="42">
        <v>1</v>
      </c>
      <c r="I74" s="42"/>
      <c r="J74" s="42"/>
    </row>
    <row r="75" spans="1:10" ht="18.75" customHeight="1" x14ac:dyDescent="0.25">
      <c r="A75" s="42">
        <v>1.3</v>
      </c>
      <c r="B75" s="11" t="s">
        <v>88</v>
      </c>
      <c r="C75" s="15">
        <v>139.75</v>
      </c>
      <c r="D75" s="15">
        <f t="shared" si="15"/>
        <v>139.75</v>
      </c>
      <c r="E75" s="16">
        <v>5.4340000000000002</v>
      </c>
      <c r="F75" s="15">
        <f t="shared" si="16"/>
        <v>108.67999999999999</v>
      </c>
      <c r="G75" s="42">
        <v>1</v>
      </c>
      <c r="H75" s="42">
        <v>1</v>
      </c>
      <c r="I75" s="42"/>
      <c r="J75" s="42"/>
    </row>
    <row r="76" spans="1:10" ht="18.75" customHeight="1" x14ac:dyDescent="0.25">
      <c r="A76" s="42">
        <v>1.4</v>
      </c>
      <c r="B76" s="11" t="s">
        <v>200</v>
      </c>
      <c r="C76" s="15">
        <v>94.81</v>
      </c>
      <c r="D76" s="15">
        <f t="shared" si="15"/>
        <v>94.81</v>
      </c>
      <c r="E76" s="16">
        <v>9.3030000000000008</v>
      </c>
      <c r="F76" s="15">
        <f t="shared" si="16"/>
        <v>186.06</v>
      </c>
      <c r="G76" s="42">
        <v>1</v>
      </c>
      <c r="H76" s="42"/>
      <c r="I76" s="42">
        <v>1</v>
      </c>
      <c r="J76" s="42"/>
    </row>
    <row r="77" spans="1:10" ht="18.75" customHeight="1" x14ac:dyDescent="0.25">
      <c r="A77" s="42">
        <v>1.5</v>
      </c>
      <c r="B77" s="11" t="s">
        <v>90</v>
      </c>
      <c r="C77" s="15">
        <v>93.29</v>
      </c>
      <c r="D77" s="15">
        <f t="shared" si="15"/>
        <v>93.29</v>
      </c>
      <c r="E77" s="16">
        <v>5.7190000000000003</v>
      </c>
      <c r="F77" s="15">
        <f t="shared" si="16"/>
        <v>114.38</v>
      </c>
      <c r="G77" s="42">
        <v>1</v>
      </c>
      <c r="H77" s="42"/>
      <c r="I77" s="42">
        <v>1</v>
      </c>
      <c r="J77" s="42"/>
    </row>
    <row r="78" spans="1:10" ht="18.75" customHeight="1" x14ac:dyDescent="0.25">
      <c r="A78" s="42">
        <v>1.6</v>
      </c>
      <c r="B78" s="11" t="s">
        <v>91</v>
      </c>
      <c r="C78" s="15">
        <v>86.49</v>
      </c>
      <c r="D78" s="15">
        <f t="shared" si="15"/>
        <v>86.49</v>
      </c>
      <c r="E78" s="16">
        <v>6.0270000000000001</v>
      </c>
      <c r="F78" s="15">
        <f t="shared" si="16"/>
        <v>120.54</v>
      </c>
      <c r="G78" s="42">
        <v>1</v>
      </c>
      <c r="H78" s="42"/>
      <c r="I78" s="42">
        <v>1</v>
      </c>
      <c r="J78" s="42"/>
    </row>
    <row r="79" spans="1:10" ht="18.75" customHeight="1" x14ac:dyDescent="0.25">
      <c r="A79" s="42">
        <v>1.7</v>
      </c>
      <c r="B79" s="11" t="s">
        <v>92</v>
      </c>
      <c r="C79" s="15">
        <v>95.75</v>
      </c>
      <c r="D79" s="15">
        <f t="shared" si="15"/>
        <v>95.75</v>
      </c>
      <c r="E79" s="16">
        <v>4.3099999999999996</v>
      </c>
      <c r="F79" s="15">
        <f t="shared" si="16"/>
        <v>86.199999999999989</v>
      </c>
      <c r="G79" s="42">
        <v>1</v>
      </c>
      <c r="H79" s="42"/>
      <c r="I79" s="42">
        <v>1</v>
      </c>
      <c r="J79" s="42"/>
    </row>
    <row r="80" spans="1:10" ht="18.75" customHeight="1" x14ac:dyDescent="0.25">
      <c r="A80" s="34">
        <v>2</v>
      </c>
      <c r="B80" s="36" t="s">
        <v>38</v>
      </c>
      <c r="C80" s="35"/>
      <c r="D80" s="52">
        <f>14*200%</f>
        <v>28</v>
      </c>
      <c r="E80" s="53"/>
      <c r="F80" s="51">
        <f>8*200%</f>
        <v>16</v>
      </c>
      <c r="G80" s="35"/>
      <c r="H80" s="35"/>
      <c r="I80" s="35"/>
      <c r="J80" s="35"/>
    </row>
    <row r="81" spans="1:10" ht="18.75" customHeight="1" x14ac:dyDescent="0.25">
      <c r="A81" s="42">
        <v>2.1</v>
      </c>
      <c r="B81" s="11" t="s">
        <v>89</v>
      </c>
      <c r="C81" s="15">
        <v>25.11</v>
      </c>
      <c r="D81" s="15">
        <f>C81*100/28</f>
        <v>89.678571428571431</v>
      </c>
      <c r="E81" s="16">
        <v>18.007000000000001</v>
      </c>
      <c r="F81" s="43">
        <f>E81*100/16</f>
        <v>112.54375</v>
      </c>
      <c r="G81" s="42">
        <v>1</v>
      </c>
      <c r="H81" s="42"/>
      <c r="I81" s="42">
        <v>1</v>
      </c>
      <c r="J81" s="42"/>
    </row>
    <row r="82" spans="1:10" s="40" customFormat="1" x14ac:dyDescent="0.25">
      <c r="A82" s="34" t="s">
        <v>47</v>
      </c>
      <c r="B82" s="46" t="s">
        <v>30</v>
      </c>
      <c r="C82" s="47"/>
      <c r="D82" s="47"/>
      <c r="E82" s="47"/>
      <c r="F82" s="48"/>
      <c r="G82" s="34">
        <f>SUM(G84:G96)</f>
        <v>12</v>
      </c>
      <c r="H82" s="34">
        <f t="shared" ref="H82:I82" si="17">SUM(H84:H96)</f>
        <v>1</v>
      </c>
      <c r="I82" s="34">
        <f t="shared" si="17"/>
        <v>11</v>
      </c>
      <c r="J82" s="34"/>
    </row>
    <row r="83" spans="1:10" x14ac:dyDescent="0.25">
      <c r="A83" s="34">
        <v>1</v>
      </c>
      <c r="B83" s="36" t="s">
        <v>39</v>
      </c>
      <c r="C83" s="49"/>
      <c r="D83" s="49">
        <f>50*200%</f>
        <v>100</v>
      </c>
      <c r="E83" s="38"/>
      <c r="F83" s="50">
        <v>5</v>
      </c>
      <c r="G83" s="38"/>
      <c r="H83" s="38"/>
      <c r="I83" s="38"/>
      <c r="J83" s="38"/>
    </row>
    <row r="84" spans="1:10" x14ac:dyDescent="0.25">
      <c r="A84" s="42">
        <v>1.1000000000000001</v>
      </c>
      <c r="B84" s="11" t="s">
        <v>245</v>
      </c>
      <c r="C84" s="15">
        <v>86.41</v>
      </c>
      <c r="D84" s="15">
        <f>C84*100/100</f>
        <v>86.41</v>
      </c>
      <c r="E84" s="18">
        <v>6.8289999999999997</v>
      </c>
      <c r="F84" s="15">
        <f>E84*100/5</f>
        <v>136.57999999999998</v>
      </c>
      <c r="G84" s="42">
        <v>1</v>
      </c>
      <c r="H84" s="42"/>
      <c r="I84" s="42">
        <v>1</v>
      </c>
      <c r="J84" s="42"/>
    </row>
    <row r="85" spans="1:10" x14ac:dyDescent="0.25">
      <c r="A85" s="42">
        <v>1.2</v>
      </c>
      <c r="B85" s="11" t="s">
        <v>62</v>
      </c>
      <c r="C85" s="15">
        <v>121.26</v>
      </c>
      <c r="D85" s="15">
        <f t="shared" ref="D85:D94" si="18">C85*100/100</f>
        <v>121.26</v>
      </c>
      <c r="E85" s="18">
        <v>4.4880000000000004</v>
      </c>
      <c r="F85" s="15">
        <f t="shared" ref="F85:F94" si="19">E85*100/5</f>
        <v>89.760000000000019</v>
      </c>
      <c r="G85" s="42">
        <v>1</v>
      </c>
      <c r="H85" s="42"/>
      <c r="I85" s="42">
        <v>1</v>
      </c>
      <c r="J85" s="42"/>
    </row>
    <row r="86" spans="1:10" x14ac:dyDescent="0.25">
      <c r="A86" s="42">
        <v>1.3</v>
      </c>
      <c r="B86" s="11" t="s">
        <v>63</v>
      </c>
      <c r="C86" s="15">
        <v>144.6</v>
      </c>
      <c r="D86" s="15">
        <f t="shared" si="18"/>
        <v>144.6</v>
      </c>
      <c r="E86" s="18">
        <v>2.0299999999999998</v>
      </c>
      <c r="F86" s="15">
        <f t="shared" si="19"/>
        <v>40.599999999999994</v>
      </c>
      <c r="G86" s="42">
        <v>1</v>
      </c>
      <c r="H86" s="42"/>
      <c r="I86" s="42">
        <v>1</v>
      </c>
      <c r="J86" s="42"/>
    </row>
    <row r="87" spans="1:10" x14ac:dyDescent="0.25">
      <c r="A87" s="42">
        <v>1.4</v>
      </c>
      <c r="B87" s="11" t="s">
        <v>64</v>
      </c>
      <c r="C87" s="15">
        <v>105.07</v>
      </c>
      <c r="D87" s="15">
        <f t="shared" si="18"/>
        <v>105.07</v>
      </c>
      <c r="E87" s="18">
        <v>3.5169999999999999</v>
      </c>
      <c r="F87" s="15">
        <f t="shared" si="19"/>
        <v>70.34</v>
      </c>
      <c r="G87" s="42">
        <v>1</v>
      </c>
      <c r="H87" s="42"/>
      <c r="I87" s="42">
        <v>1</v>
      </c>
      <c r="J87" s="42"/>
    </row>
    <row r="88" spans="1:10" x14ac:dyDescent="0.25">
      <c r="A88" s="42">
        <v>1.5</v>
      </c>
      <c r="B88" s="11" t="s">
        <v>232</v>
      </c>
      <c r="C88" s="15">
        <v>75.28</v>
      </c>
      <c r="D88" s="15">
        <f t="shared" si="18"/>
        <v>75.28</v>
      </c>
      <c r="E88" s="18">
        <v>2.9409999999999998</v>
      </c>
      <c r="F88" s="15">
        <f t="shared" si="19"/>
        <v>58.819999999999993</v>
      </c>
      <c r="G88" s="42">
        <v>1</v>
      </c>
      <c r="H88" s="42"/>
      <c r="I88" s="42">
        <v>1</v>
      </c>
      <c r="J88" s="42"/>
    </row>
    <row r="89" spans="1:10" x14ac:dyDescent="0.25">
      <c r="A89" s="42">
        <v>1.6</v>
      </c>
      <c r="B89" s="11" t="s">
        <v>65</v>
      </c>
      <c r="C89" s="15">
        <v>165.6</v>
      </c>
      <c r="D89" s="15">
        <f t="shared" si="18"/>
        <v>165.6</v>
      </c>
      <c r="E89" s="18">
        <v>2.5219999999999998</v>
      </c>
      <c r="F89" s="15">
        <f t="shared" si="19"/>
        <v>50.44</v>
      </c>
      <c r="G89" s="42">
        <v>1</v>
      </c>
      <c r="H89" s="42"/>
      <c r="I89" s="42">
        <v>1</v>
      </c>
      <c r="J89" s="42"/>
    </row>
    <row r="90" spans="1:10" x14ac:dyDescent="0.25">
      <c r="A90" s="42">
        <v>1.7</v>
      </c>
      <c r="B90" s="11" t="s">
        <v>231</v>
      </c>
      <c r="C90" s="15">
        <v>146.99</v>
      </c>
      <c r="D90" s="15">
        <f t="shared" si="18"/>
        <v>146.99</v>
      </c>
      <c r="E90" s="18">
        <v>1.6359999999999999</v>
      </c>
      <c r="F90" s="15">
        <f t="shared" si="19"/>
        <v>32.72</v>
      </c>
      <c r="G90" s="42">
        <v>1</v>
      </c>
      <c r="H90" s="42"/>
      <c r="I90" s="42">
        <v>1</v>
      </c>
      <c r="J90" s="42"/>
    </row>
    <row r="91" spans="1:10" x14ac:dyDescent="0.25">
      <c r="A91" s="42">
        <v>1.8</v>
      </c>
      <c r="B91" s="11" t="s">
        <v>66</v>
      </c>
      <c r="C91" s="15">
        <v>120.82</v>
      </c>
      <c r="D91" s="15">
        <f t="shared" si="18"/>
        <v>120.82</v>
      </c>
      <c r="E91" s="18">
        <v>1.4710000000000001</v>
      </c>
      <c r="F91" s="15">
        <f t="shared" si="19"/>
        <v>29.420000000000005</v>
      </c>
      <c r="G91" s="42">
        <v>1</v>
      </c>
      <c r="H91" s="42"/>
      <c r="I91" s="42">
        <v>1</v>
      </c>
      <c r="J91" s="42"/>
    </row>
    <row r="92" spans="1:10" x14ac:dyDescent="0.25">
      <c r="A92" s="42">
        <v>1.9</v>
      </c>
      <c r="B92" s="11" t="s">
        <v>67</v>
      </c>
      <c r="C92" s="15">
        <v>89.48</v>
      </c>
      <c r="D92" s="15">
        <f t="shared" si="18"/>
        <v>89.48</v>
      </c>
      <c r="E92" s="18">
        <v>9.8629999999999995</v>
      </c>
      <c r="F92" s="15">
        <f t="shared" si="19"/>
        <v>197.26</v>
      </c>
      <c r="G92" s="42">
        <v>1</v>
      </c>
      <c r="H92" s="42"/>
      <c r="I92" s="42">
        <v>1</v>
      </c>
      <c r="J92" s="42"/>
    </row>
    <row r="93" spans="1:10" x14ac:dyDescent="0.25">
      <c r="A93" s="41" t="s">
        <v>37</v>
      </c>
      <c r="B93" s="11" t="s">
        <v>68</v>
      </c>
      <c r="C93" s="15">
        <v>280.5</v>
      </c>
      <c r="D93" s="15">
        <f t="shared" si="18"/>
        <v>280.5</v>
      </c>
      <c r="E93" s="18">
        <v>5.1929999999999996</v>
      </c>
      <c r="F93" s="15">
        <f t="shared" si="19"/>
        <v>103.85999999999999</v>
      </c>
      <c r="G93" s="42">
        <v>1</v>
      </c>
      <c r="H93" s="42">
        <v>1</v>
      </c>
      <c r="I93" s="42"/>
      <c r="J93" s="42"/>
    </row>
    <row r="94" spans="1:10" x14ac:dyDescent="0.25">
      <c r="A94" s="42">
        <v>1.1100000000000001</v>
      </c>
      <c r="B94" s="11" t="s">
        <v>69</v>
      </c>
      <c r="C94" s="15">
        <v>64.39</v>
      </c>
      <c r="D94" s="15">
        <f t="shared" si="18"/>
        <v>64.39</v>
      </c>
      <c r="E94" s="18">
        <v>6.8559999999999999</v>
      </c>
      <c r="F94" s="15">
        <f t="shared" si="19"/>
        <v>137.12</v>
      </c>
      <c r="G94" s="42">
        <v>1</v>
      </c>
      <c r="H94" s="42"/>
      <c r="I94" s="42">
        <v>1</v>
      </c>
      <c r="J94" s="42"/>
    </row>
    <row r="95" spans="1:10" s="40" customFormat="1" x14ac:dyDescent="0.25">
      <c r="A95" s="34">
        <v>2</v>
      </c>
      <c r="B95" s="36" t="s">
        <v>38</v>
      </c>
      <c r="C95" s="34"/>
      <c r="D95" s="52">
        <f>14*200%</f>
        <v>28</v>
      </c>
      <c r="E95" s="53"/>
      <c r="F95" s="51">
        <f>8*200%</f>
        <v>16</v>
      </c>
      <c r="G95" s="34"/>
      <c r="H95" s="34"/>
      <c r="I95" s="34"/>
      <c r="J95" s="34"/>
    </row>
    <row r="96" spans="1:10" x14ac:dyDescent="0.25">
      <c r="A96" s="42">
        <v>2.1</v>
      </c>
      <c r="B96" s="11" t="s">
        <v>60</v>
      </c>
      <c r="C96" s="15">
        <v>93.24</v>
      </c>
      <c r="D96" s="15">
        <f>C96*100/28</f>
        <v>333</v>
      </c>
      <c r="E96" s="18">
        <v>7.5709999999999997</v>
      </c>
      <c r="F96" s="43">
        <f>E96*100/16</f>
        <v>47.318750000000001</v>
      </c>
      <c r="G96" s="42">
        <v>1</v>
      </c>
      <c r="H96" s="42"/>
      <c r="I96" s="42">
        <v>1</v>
      </c>
      <c r="J96" s="42"/>
    </row>
    <row r="97" spans="1:10" x14ac:dyDescent="0.25">
      <c r="A97" s="34" t="s">
        <v>51</v>
      </c>
      <c r="B97" s="46" t="s">
        <v>56</v>
      </c>
      <c r="C97" s="47"/>
      <c r="D97" s="47"/>
      <c r="E97" s="47"/>
      <c r="F97" s="48"/>
      <c r="G97" s="34">
        <f>SUM(G99:G110)</f>
        <v>11</v>
      </c>
      <c r="H97" s="34">
        <f t="shared" ref="H97:I97" si="20">SUM(H99:H110)</f>
        <v>2</v>
      </c>
      <c r="I97" s="34">
        <f t="shared" si="20"/>
        <v>9</v>
      </c>
      <c r="J97" s="42"/>
    </row>
    <row r="98" spans="1:10" x14ac:dyDescent="0.25">
      <c r="A98" s="34">
        <v>1</v>
      </c>
      <c r="B98" s="36" t="s">
        <v>39</v>
      </c>
      <c r="C98" s="38"/>
      <c r="D98" s="49">
        <f>50*200%</f>
        <v>100</v>
      </c>
      <c r="E98" s="38"/>
      <c r="F98" s="50">
        <v>5</v>
      </c>
      <c r="G98" s="38"/>
      <c r="H98" s="38"/>
      <c r="I98" s="38"/>
      <c r="J98" s="38"/>
    </row>
    <row r="99" spans="1:10" x14ac:dyDescent="0.25">
      <c r="A99" s="42">
        <v>1.1000000000000001</v>
      </c>
      <c r="B99" s="11" t="s">
        <v>153</v>
      </c>
      <c r="C99" s="15">
        <v>37.380000000000003</v>
      </c>
      <c r="D99" s="15">
        <f t="shared" ref="D99:D108" si="21">C99*100/100</f>
        <v>37.380000000000003</v>
      </c>
      <c r="E99" s="16">
        <v>3.3109999999999999</v>
      </c>
      <c r="F99" s="15">
        <f t="shared" ref="F99:F108" si="22">E99*100/5</f>
        <v>66.22</v>
      </c>
      <c r="G99" s="42">
        <v>1</v>
      </c>
      <c r="H99" s="42"/>
      <c r="I99" s="42">
        <v>1</v>
      </c>
      <c r="J99" s="42"/>
    </row>
    <row r="100" spans="1:10" x14ac:dyDescent="0.25">
      <c r="A100" s="42">
        <v>1.2</v>
      </c>
      <c r="B100" s="11" t="s">
        <v>155</v>
      </c>
      <c r="C100" s="15">
        <v>62.59</v>
      </c>
      <c r="D100" s="15">
        <f t="shared" si="21"/>
        <v>62.59</v>
      </c>
      <c r="E100" s="16">
        <v>8.016</v>
      </c>
      <c r="F100" s="15">
        <f t="shared" si="22"/>
        <v>160.32</v>
      </c>
      <c r="G100" s="42">
        <v>1</v>
      </c>
      <c r="H100" s="42"/>
      <c r="I100" s="42">
        <v>1</v>
      </c>
      <c r="J100" s="42"/>
    </row>
    <row r="101" spans="1:10" x14ac:dyDescent="0.25">
      <c r="A101" s="42">
        <v>1.3</v>
      </c>
      <c r="B101" s="11" t="s">
        <v>156</v>
      </c>
      <c r="C101" s="15">
        <v>65.5</v>
      </c>
      <c r="D101" s="15">
        <f t="shared" si="21"/>
        <v>65.5</v>
      </c>
      <c r="E101" s="16">
        <v>2.5609999999999999</v>
      </c>
      <c r="F101" s="15">
        <f t="shared" si="22"/>
        <v>51.220000000000006</v>
      </c>
      <c r="G101" s="42">
        <v>1</v>
      </c>
      <c r="H101" s="42"/>
      <c r="I101" s="42">
        <v>1</v>
      </c>
      <c r="J101" s="42"/>
    </row>
    <row r="102" spans="1:10" x14ac:dyDescent="0.25">
      <c r="A102" s="42">
        <v>1.4</v>
      </c>
      <c r="B102" s="11" t="s">
        <v>157</v>
      </c>
      <c r="C102" s="15">
        <v>58.46</v>
      </c>
      <c r="D102" s="15">
        <f t="shared" si="21"/>
        <v>58.46</v>
      </c>
      <c r="E102" s="16">
        <v>3.6629999999999998</v>
      </c>
      <c r="F102" s="15">
        <f t="shared" si="22"/>
        <v>73.259999999999991</v>
      </c>
      <c r="G102" s="42">
        <v>1</v>
      </c>
      <c r="H102" s="42"/>
      <c r="I102" s="42">
        <v>1</v>
      </c>
      <c r="J102" s="42"/>
    </row>
    <row r="103" spans="1:10" x14ac:dyDescent="0.25">
      <c r="A103" s="42">
        <v>1.5</v>
      </c>
      <c r="B103" s="11" t="s">
        <v>158</v>
      </c>
      <c r="C103" s="15">
        <v>40.35</v>
      </c>
      <c r="D103" s="15">
        <f t="shared" si="21"/>
        <v>40.35</v>
      </c>
      <c r="E103" s="16">
        <v>5.3840000000000003</v>
      </c>
      <c r="F103" s="15">
        <f t="shared" si="22"/>
        <v>107.68000000000002</v>
      </c>
      <c r="G103" s="42">
        <v>1</v>
      </c>
      <c r="H103" s="42"/>
      <c r="I103" s="42">
        <v>1</v>
      </c>
      <c r="J103" s="42"/>
    </row>
    <row r="104" spans="1:10" x14ac:dyDescent="0.25">
      <c r="A104" s="42">
        <v>1.6</v>
      </c>
      <c r="B104" s="11" t="s">
        <v>159</v>
      </c>
      <c r="C104" s="15">
        <v>38.42</v>
      </c>
      <c r="D104" s="15">
        <f t="shared" si="21"/>
        <v>38.42</v>
      </c>
      <c r="E104" s="16">
        <v>2.4249999999999998</v>
      </c>
      <c r="F104" s="15">
        <f t="shared" si="22"/>
        <v>48.499999999999993</v>
      </c>
      <c r="G104" s="42">
        <v>1</v>
      </c>
      <c r="H104" s="42"/>
      <c r="I104" s="42">
        <v>1</v>
      </c>
      <c r="J104" s="42"/>
    </row>
    <row r="105" spans="1:10" x14ac:dyDescent="0.25">
      <c r="A105" s="42">
        <v>1.7</v>
      </c>
      <c r="B105" s="11" t="s">
        <v>160</v>
      </c>
      <c r="C105" s="15">
        <v>47.69</v>
      </c>
      <c r="D105" s="15">
        <f t="shared" si="21"/>
        <v>47.69</v>
      </c>
      <c r="E105" s="16">
        <v>6.5880000000000001</v>
      </c>
      <c r="F105" s="15">
        <f t="shared" si="22"/>
        <v>131.76</v>
      </c>
      <c r="G105" s="42">
        <v>1</v>
      </c>
      <c r="H105" s="42"/>
      <c r="I105" s="42">
        <v>1</v>
      </c>
      <c r="J105" s="42"/>
    </row>
    <row r="106" spans="1:10" x14ac:dyDescent="0.25">
      <c r="A106" s="42">
        <v>1.8</v>
      </c>
      <c r="B106" s="11" t="s">
        <v>161</v>
      </c>
      <c r="C106" s="15">
        <v>185.2</v>
      </c>
      <c r="D106" s="15">
        <f t="shared" si="21"/>
        <v>185.2</v>
      </c>
      <c r="E106" s="16">
        <v>1.7130000000000001</v>
      </c>
      <c r="F106" s="15">
        <f t="shared" si="22"/>
        <v>34.260000000000005</v>
      </c>
      <c r="G106" s="42">
        <v>1</v>
      </c>
      <c r="H106" s="42"/>
      <c r="I106" s="42">
        <v>1</v>
      </c>
      <c r="J106" s="42"/>
    </row>
    <row r="107" spans="1:10" x14ac:dyDescent="0.25">
      <c r="A107" s="42">
        <v>1.9</v>
      </c>
      <c r="B107" s="11" t="s">
        <v>162</v>
      </c>
      <c r="C107" s="15">
        <v>298.29000000000002</v>
      </c>
      <c r="D107" s="15">
        <f t="shared" si="21"/>
        <v>298.29000000000002</v>
      </c>
      <c r="E107" s="16">
        <v>6.3949999999999996</v>
      </c>
      <c r="F107" s="15">
        <f t="shared" si="22"/>
        <v>127.9</v>
      </c>
      <c r="G107" s="42">
        <v>1</v>
      </c>
      <c r="H107" s="42">
        <v>1</v>
      </c>
      <c r="I107" s="42"/>
      <c r="J107" s="42"/>
    </row>
    <row r="108" spans="1:10" x14ac:dyDescent="0.25">
      <c r="A108" s="41" t="s">
        <v>37</v>
      </c>
      <c r="B108" s="17" t="s">
        <v>163</v>
      </c>
      <c r="C108" s="15">
        <v>583.91999999999996</v>
      </c>
      <c r="D108" s="15">
        <f t="shared" si="21"/>
        <v>583.91999999999996</v>
      </c>
      <c r="E108" s="16">
        <v>6.375</v>
      </c>
      <c r="F108" s="15">
        <f t="shared" si="22"/>
        <v>127.5</v>
      </c>
      <c r="G108" s="42">
        <v>1</v>
      </c>
      <c r="H108" s="42">
        <v>1</v>
      </c>
      <c r="I108" s="42"/>
      <c r="J108" s="42"/>
    </row>
    <row r="109" spans="1:10" ht="20.25" customHeight="1" x14ac:dyDescent="0.25">
      <c r="A109" s="34">
        <v>2</v>
      </c>
      <c r="B109" s="36" t="s">
        <v>38</v>
      </c>
      <c r="C109" s="35"/>
      <c r="D109" s="52">
        <f>14*200%</f>
        <v>28</v>
      </c>
      <c r="E109" s="53"/>
      <c r="F109" s="51">
        <f>8*200%</f>
        <v>16</v>
      </c>
      <c r="G109" s="42"/>
      <c r="H109" s="35"/>
      <c r="I109" s="42"/>
      <c r="J109" s="35"/>
    </row>
    <row r="110" spans="1:10" ht="21" customHeight="1" x14ac:dyDescent="0.25">
      <c r="A110" s="42">
        <v>2.1</v>
      </c>
      <c r="B110" s="11" t="s">
        <v>154</v>
      </c>
      <c r="C110" s="15">
        <v>13.93</v>
      </c>
      <c r="D110" s="15">
        <f>C110*100/28</f>
        <v>49.75</v>
      </c>
      <c r="E110" s="16">
        <v>13.741</v>
      </c>
      <c r="F110" s="43">
        <f>E110*100/16</f>
        <v>85.881249999999994</v>
      </c>
      <c r="G110" s="42">
        <v>1</v>
      </c>
      <c r="H110" s="35"/>
      <c r="I110" s="42">
        <v>1</v>
      </c>
      <c r="J110" s="35"/>
    </row>
    <row r="111" spans="1:10" x14ac:dyDescent="0.25">
      <c r="A111" s="34" t="s">
        <v>53</v>
      </c>
      <c r="B111" s="46" t="s">
        <v>58</v>
      </c>
      <c r="C111" s="47"/>
      <c r="D111" s="47"/>
      <c r="E111" s="47"/>
      <c r="F111" s="48"/>
      <c r="G111" s="34">
        <f>SUM(G113:G115)</f>
        <v>3</v>
      </c>
      <c r="H111" s="34">
        <f t="shared" ref="H111:I111" si="23">SUM(H113:H115)</f>
        <v>1</v>
      </c>
      <c r="I111" s="34">
        <f t="shared" si="23"/>
        <v>2</v>
      </c>
      <c r="J111" s="42"/>
    </row>
    <row r="112" spans="1:10" x14ac:dyDescent="0.25">
      <c r="A112" s="34">
        <v>1</v>
      </c>
      <c r="B112" s="36" t="s">
        <v>39</v>
      </c>
      <c r="C112" s="38"/>
      <c r="D112" s="49">
        <f>50*200%</f>
        <v>100</v>
      </c>
      <c r="E112" s="38"/>
      <c r="F112" s="50">
        <v>5</v>
      </c>
      <c r="G112" s="38"/>
      <c r="H112" s="38"/>
      <c r="I112" s="38"/>
      <c r="J112" s="38"/>
    </row>
    <row r="113" spans="1:10" x14ac:dyDescent="0.25">
      <c r="A113" s="42">
        <v>1.1000000000000001</v>
      </c>
      <c r="B113" s="11" t="s">
        <v>165</v>
      </c>
      <c r="C113" s="15">
        <v>325.41000000000003</v>
      </c>
      <c r="D113" s="15">
        <f t="shared" ref="D113:D115" si="24">C113*100/100</f>
        <v>325.41000000000003</v>
      </c>
      <c r="E113" s="16">
        <v>2.944</v>
      </c>
      <c r="F113" s="15">
        <f t="shared" ref="F113:F115" si="25">E113*100/5</f>
        <v>58.879999999999995</v>
      </c>
      <c r="G113" s="42">
        <v>1</v>
      </c>
      <c r="H113" s="42"/>
      <c r="I113" s="42">
        <v>1</v>
      </c>
      <c r="J113" s="42"/>
    </row>
    <row r="114" spans="1:10" x14ac:dyDescent="0.25">
      <c r="A114" s="54">
        <v>1.2</v>
      </c>
      <c r="B114" s="11" t="s">
        <v>166</v>
      </c>
      <c r="C114" s="15">
        <v>436.69</v>
      </c>
      <c r="D114" s="15">
        <f t="shared" si="24"/>
        <v>436.69</v>
      </c>
      <c r="E114" s="16">
        <v>4.266</v>
      </c>
      <c r="F114" s="15">
        <f t="shared" si="25"/>
        <v>85.320000000000007</v>
      </c>
      <c r="G114" s="42">
        <v>1</v>
      </c>
      <c r="H114" s="54"/>
      <c r="I114" s="42">
        <v>1</v>
      </c>
      <c r="J114" s="54"/>
    </row>
    <row r="115" spans="1:10" x14ac:dyDescent="0.25">
      <c r="A115" s="42">
        <v>1.3</v>
      </c>
      <c r="B115" s="11" t="s">
        <v>167</v>
      </c>
      <c r="C115" s="15">
        <v>218.11</v>
      </c>
      <c r="D115" s="15">
        <f t="shared" si="24"/>
        <v>218.11</v>
      </c>
      <c r="E115" s="16">
        <v>5.069</v>
      </c>
      <c r="F115" s="15">
        <f t="shared" si="25"/>
        <v>101.38</v>
      </c>
      <c r="G115" s="42">
        <v>1</v>
      </c>
      <c r="H115" s="42">
        <v>1</v>
      </c>
      <c r="I115" s="42"/>
      <c r="J115" s="42"/>
    </row>
    <row r="116" spans="1:10" x14ac:dyDescent="0.25">
      <c r="A116" s="34" t="s">
        <v>55</v>
      </c>
      <c r="B116" s="46" t="s">
        <v>52</v>
      </c>
      <c r="C116" s="47"/>
      <c r="D116" s="47"/>
      <c r="E116" s="47"/>
      <c r="F116" s="48"/>
      <c r="G116" s="34">
        <f>SUM(G118:G125)</f>
        <v>7</v>
      </c>
      <c r="H116" s="34">
        <f t="shared" ref="H116:I116" si="26">SUM(H118:H125)</f>
        <v>1</v>
      </c>
      <c r="I116" s="34">
        <f t="shared" si="26"/>
        <v>6</v>
      </c>
      <c r="J116" s="42"/>
    </row>
    <row r="117" spans="1:10" x14ac:dyDescent="0.25">
      <c r="A117" s="34">
        <v>1</v>
      </c>
      <c r="B117" s="36" t="s">
        <v>39</v>
      </c>
      <c r="C117" s="38"/>
      <c r="D117" s="49">
        <f>50*200%</f>
        <v>100</v>
      </c>
      <c r="E117" s="38"/>
      <c r="F117" s="50">
        <v>5</v>
      </c>
      <c r="G117" s="38"/>
      <c r="H117" s="38"/>
      <c r="I117" s="38"/>
      <c r="J117" s="38"/>
    </row>
    <row r="118" spans="1:10" x14ac:dyDescent="0.25">
      <c r="A118" s="42">
        <v>1.1000000000000001</v>
      </c>
      <c r="B118" s="11" t="s">
        <v>137</v>
      </c>
      <c r="C118" s="15">
        <v>109.33</v>
      </c>
      <c r="D118" s="15">
        <f t="shared" ref="D118:D123" si="27">C118*100/100</f>
        <v>109.33</v>
      </c>
      <c r="E118" s="16">
        <v>7.6929999999999996</v>
      </c>
      <c r="F118" s="15">
        <f t="shared" ref="F118:F123" si="28">E118*100/5</f>
        <v>153.85999999999999</v>
      </c>
      <c r="G118" s="42">
        <v>1</v>
      </c>
      <c r="H118" s="42">
        <v>1</v>
      </c>
      <c r="I118" s="42"/>
      <c r="J118" s="42"/>
    </row>
    <row r="119" spans="1:10" x14ac:dyDescent="0.25">
      <c r="A119" s="42">
        <v>1.2</v>
      </c>
      <c r="B119" s="11" t="s">
        <v>138</v>
      </c>
      <c r="C119" s="15">
        <v>124.2</v>
      </c>
      <c r="D119" s="15">
        <f t="shared" si="27"/>
        <v>124.2</v>
      </c>
      <c r="E119" s="16">
        <v>2.8820000000000001</v>
      </c>
      <c r="F119" s="15">
        <f t="shared" si="28"/>
        <v>57.64</v>
      </c>
      <c r="G119" s="42">
        <v>1</v>
      </c>
      <c r="H119" s="42"/>
      <c r="I119" s="42">
        <v>1</v>
      </c>
      <c r="J119" s="42"/>
    </row>
    <row r="120" spans="1:10" x14ac:dyDescent="0.25">
      <c r="A120" s="42">
        <v>1.3</v>
      </c>
      <c r="B120" s="11" t="s">
        <v>139</v>
      </c>
      <c r="C120" s="15">
        <v>326.27999999999997</v>
      </c>
      <c r="D120" s="15">
        <f t="shared" si="27"/>
        <v>326.27999999999997</v>
      </c>
      <c r="E120" s="16">
        <v>3.0680000000000001</v>
      </c>
      <c r="F120" s="15">
        <f t="shared" si="28"/>
        <v>61.36</v>
      </c>
      <c r="G120" s="42">
        <v>1</v>
      </c>
      <c r="H120" s="42"/>
      <c r="I120" s="42">
        <v>1</v>
      </c>
      <c r="J120" s="42"/>
    </row>
    <row r="121" spans="1:10" x14ac:dyDescent="0.25">
      <c r="A121" s="42">
        <v>1.4</v>
      </c>
      <c r="B121" s="11" t="s">
        <v>140</v>
      </c>
      <c r="C121" s="15">
        <v>68.88</v>
      </c>
      <c r="D121" s="15">
        <f t="shared" si="27"/>
        <v>68.88</v>
      </c>
      <c r="E121" s="16">
        <v>6.2670000000000003</v>
      </c>
      <c r="F121" s="15">
        <f t="shared" si="28"/>
        <v>125.34</v>
      </c>
      <c r="G121" s="42">
        <v>1</v>
      </c>
      <c r="H121" s="42"/>
      <c r="I121" s="42">
        <v>1</v>
      </c>
      <c r="J121" s="42"/>
    </row>
    <row r="122" spans="1:10" x14ac:dyDescent="0.25">
      <c r="A122" s="42">
        <v>1.5</v>
      </c>
      <c r="B122" s="11" t="s">
        <v>141</v>
      </c>
      <c r="C122" s="15">
        <v>72.680000000000007</v>
      </c>
      <c r="D122" s="15">
        <f t="shared" si="27"/>
        <v>72.680000000000007</v>
      </c>
      <c r="E122" s="16">
        <v>4.4130000000000003</v>
      </c>
      <c r="F122" s="15">
        <f t="shared" si="28"/>
        <v>88.26</v>
      </c>
      <c r="G122" s="42">
        <v>1</v>
      </c>
      <c r="H122" s="42"/>
      <c r="I122" s="42">
        <v>1</v>
      </c>
      <c r="J122" s="42"/>
    </row>
    <row r="123" spans="1:10" x14ac:dyDescent="0.25">
      <c r="A123" s="42">
        <v>1.6</v>
      </c>
      <c r="B123" s="11" t="s">
        <v>143</v>
      </c>
      <c r="C123" s="15">
        <v>161.6</v>
      </c>
      <c r="D123" s="15">
        <f t="shared" si="27"/>
        <v>161.6</v>
      </c>
      <c r="E123" s="16">
        <v>2.5790000000000002</v>
      </c>
      <c r="F123" s="15">
        <f t="shared" si="28"/>
        <v>51.580000000000005</v>
      </c>
      <c r="G123" s="42">
        <v>1</v>
      </c>
      <c r="H123" s="42"/>
      <c r="I123" s="42">
        <v>1</v>
      </c>
      <c r="J123" s="42"/>
    </row>
    <row r="124" spans="1:10" x14ac:dyDescent="0.25">
      <c r="A124" s="34">
        <v>2</v>
      </c>
      <c r="B124" s="36" t="s">
        <v>38</v>
      </c>
      <c r="C124" s="11"/>
      <c r="D124" s="52">
        <f>14*200%</f>
        <v>28</v>
      </c>
      <c r="E124" s="53"/>
      <c r="F124" s="51">
        <f>8*200%</f>
        <v>16</v>
      </c>
      <c r="G124" s="42"/>
      <c r="H124" s="35"/>
      <c r="I124" s="42"/>
      <c r="J124" s="35"/>
    </row>
    <row r="125" spans="1:10" x14ac:dyDescent="0.25">
      <c r="A125" s="42">
        <v>2.1</v>
      </c>
      <c r="B125" s="11" t="s">
        <v>142</v>
      </c>
      <c r="C125" s="15">
        <v>50.94</v>
      </c>
      <c r="D125" s="15">
        <f>C125*100/28</f>
        <v>181.92857142857142</v>
      </c>
      <c r="E125" s="16">
        <v>5.6050000000000004</v>
      </c>
      <c r="F125" s="43">
        <f>E125*100/16</f>
        <v>35.03125</v>
      </c>
      <c r="G125" s="42">
        <v>1</v>
      </c>
      <c r="H125" s="35"/>
      <c r="I125" s="42">
        <v>1</v>
      </c>
      <c r="J125" s="35"/>
    </row>
    <row r="126" spans="1:10" x14ac:dyDescent="0.25">
      <c r="A126" s="34" t="s">
        <v>57</v>
      </c>
      <c r="B126" s="46" t="s">
        <v>54</v>
      </c>
      <c r="C126" s="47"/>
      <c r="D126" s="47"/>
      <c r="E126" s="47"/>
      <c r="F126" s="48"/>
      <c r="G126" s="34">
        <f>SUM(G128:G137)</f>
        <v>9</v>
      </c>
      <c r="H126" s="34">
        <f t="shared" ref="H126:I126" si="29">SUM(H128:H137)</f>
        <v>1</v>
      </c>
      <c r="I126" s="34">
        <f t="shared" si="29"/>
        <v>8</v>
      </c>
      <c r="J126" s="42"/>
    </row>
    <row r="127" spans="1:10" x14ac:dyDescent="0.25">
      <c r="A127" s="34">
        <v>1</v>
      </c>
      <c r="B127" s="36" t="s">
        <v>39</v>
      </c>
      <c r="C127" s="38"/>
      <c r="D127" s="49">
        <f>50*200%</f>
        <v>100</v>
      </c>
      <c r="E127" s="38"/>
      <c r="F127" s="50">
        <v>5</v>
      </c>
      <c r="G127" s="38"/>
      <c r="H127" s="38"/>
      <c r="I127" s="38"/>
      <c r="J127" s="38"/>
    </row>
    <row r="128" spans="1:10" x14ac:dyDescent="0.25">
      <c r="A128" s="42">
        <v>1.1000000000000001</v>
      </c>
      <c r="B128" s="17" t="s">
        <v>145</v>
      </c>
      <c r="C128" s="15">
        <v>132.01</v>
      </c>
      <c r="D128" s="15">
        <f t="shared" ref="D128:D135" si="30">C128*100/100</f>
        <v>132.01</v>
      </c>
      <c r="E128" s="16">
        <v>2.4830000000000001</v>
      </c>
      <c r="F128" s="15">
        <f t="shared" ref="F128:F135" si="31">E128*100/5</f>
        <v>49.660000000000004</v>
      </c>
      <c r="G128" s="42">
        <v>1</v>
      </c>
      <c r="H128" s="42"/>
      <c r="I128" s="42">
        <v>1</v>
      </c>
      <c r="J128" s="42"/>
    </row>
    <row r="129" spans="1:10" x14ac:dyDescent="0.25">
      <c r="A129" s="42">
        <v>1.2</v>
      </c>
      <c r="B129" s="17" t="s">
        <v>146</v>
      </c>
      <c r="C129" s="15">
        <v>116.85</v>
      </c>
      <c r="D129" s="15">
        <f t="shared" si="30"/>
        <v>116.85</v>
      </c>
      <c r="E129" s="16">
        <v>1.752</v>
      </c>
      <c r="F129" s="15">
        <f t="shared" si="31"/>
        <v>35.04</v>
      </c>
      <c r="G129" s="42">
        <v>1</v>
      </c>
      <c r="H129" s="42"/>
      <c r="I129" s="42">
        <v>1</v>
      </c>
      <c r="J129" s="42"/>
    </row>
    <row r="130" spans="1:10" x14ac:dyDescent="0.25">
      <c r="A130" s="42">
        <v>1.3</v>
      </c>
      <c r="B130" s="11" t="s">
        <v>147</v>
      </c>
      <c r="C130" s="15">
        <v>188.35</v>
      </c>
      <c r="D130" s="15">
        <f t="shared" si="30"/>
        <v>188.35</v>
      </c>
      <c r="E130" s="16">
        <v>4.2880000000000003</v>
      </c>
      <c r="F130" s="15">
        <f t="shared" si="31"/>
        <v>85.76</v>
      </c>
      <c r="G130" s="42">
        <v>1</v>
      </c>
      <c r="H130" s="42"/>
      <c r="I130" s="42">
        <v>1</v>
      </c>
      <c r="J130" s="42"/>
    </row>
    <row r="131" spans="1:10" x14ac:dyDescent="0.25">
      <c r="A131" s="42">
        <v>1.4</v>
      </c>
      <c r="B131" s="11" t="s">
        <v>148</v>
      </c>
      <c r="C131" s="15">
        <v>111.33</v>
      </c>
      <c r="D131" s="15">
        <f t="shared" si="30"/>
        <v>111.33</v>
      </c>
      <c r="E131" s="16">
        <v>2.2469999999999999</v>
      </c>
      <c r="F131" s="15">
        <f t="shared" si="31"/>
        <v>44.94</v>
      </c>
      <c r="G131" s="42">
        <v>1</v>
      </c>
      <c r="H131" s="42"/>
      <c r="I131" s="42">
        <v>1</v>
      </c>
      <c r="J131" s="42"/>
    </row>
    <row r="132" spans="1:10" x14ac:dyDescent="0.25">
      <c r="A132" s="42">
        <v>1.5</v>
      </c>
      <c r="B132" s="11" t="s">
        <v>149</v>
      </c>
      <c r="C132" s="15">
        <v>117.85</v>
      </c>
      <c r="D132" s="15">
        <f t="shared" si="30"/>
        <v>117.85</v>
      </c>
      <c r="E132" s="16">
        <v>2.5649999999999999</v>
      </c>
      <c r="F132" s="15">
        <f t="shared" si="31"/>
        <v>51.3</v>
      </c>
      <c r="G132" s="42">
        <v>1</v>
      </c>
      <c r="H132" s="42"/>
      <c r="I132" s="42">
        <v>1</v>
      </c>
      <c r="J132" s="42"/>
    </row>
    <row r="133" spans="1:10" x14ac:dyDescent="0.25">
      <c r="A133" s="42">
        <v>1.6</v>
      </c>
      <c r="B133" s="11" t="s">
        <v>246</v>
      </c>
      <c r="C133" s="15">
        <v>240.54</v>
      </c>
      <c r="D133" s="15">
        <f t="shared" si="30"/>
        <v>240.54</v>
      </c>
      <c r="E133" s="16">
        <v>3.484</v>
      </c>
      <c r="F133" s="15">
        <f t="shared" si="31"/>
        <v>69.679999999999993</v>
      </c>
      <c r="G133" s="42">
        <v>1</v>
      </c>
      <c r="H133" s="42"/>
      <c r="I133" s="42">
        <v>1</v>
      </c>
      <c r="J133" s="42"/>
    </row>
    <row r="134" spans="1:10" x14ac:dyDescent="0.25">
      <c r="A134" s="42">
        <v>1.7</v>
      </c>
      <c r="B134" s="11" t="s">
        <v>151</v>
      </c>
      <c r="C134" s="15">
        <v>204.93</v>
      </c>
      <c r="D134" s="15">
        <f t="shared" si="30"/>
        <v>204.93</v>
      </c>
      <c r="E134" s="16">
        <v>3.4940000000000002</v>
      </c>
      <c r="F134" s="15">
        <f t="shared" si="31"/>
        <v>69.88000000000001</v>
      </c>
      <c r="G134" s="42">
        <v>1</v>
      </c>
      <c r="H134" s="42"/>
      <c r="I134" s="42">
        <v>1</v>
      </c>
      <c r="J134" s="42"/>
    </row>
    <row r="135" spans="1:10" x14ac:dyDescent="0.25">
      <c r="A135" s="42">
        <v>1.8</v>
      </c>
      <c r="B135" s="11" t="s">
        <v>152</v>
      </c>
      <c r="C135" s="15">
        <v>111.33</v>
      </c>
      <c r="D135" s="15">
        <f t="shared" si="30"/>
        <v>111.33</v>
      </c>
      <c r="E135" s="16">
        <v>2.3559999999999999</v>
      </c>
      <c r="F135" s="15">
        <f t="shared" si="31"/>
        <v>47.12</v>
      </c>
      <c r="G135" s="42">
        <v>1</v>
      </c>
      <c r="H135" s="42"/>
      <c r="I135" s="42">
        <v>1</v>
      </c>
      <c r="J135" s="42"/>
    </row>
    <row r="136" spans="1:10" x14ac:dyDescent="0.25">
      <c r="A136" s="34">
        <v>2</v>
      </c>
      <c r="B136" s="36" t="s">
        <v>38</v>
      </c>
      <c r="C136" s="35"/>
      <c r="D136" s="52">
        <f>14*200%</f>
        <v>28</v>
      </c>
      <c r="E136" s="53"/>
      <c r="F136" s="51">
        <f>8*200%</f>
        <v>16</v>
      </c>
      <c r="G136" s="42"/>
      <c r="H136" s="35"/>
      <c r="I136" s="42"/>
      <c r="J136" s="35"/>
    </row>
    <row r="137" spans="1:10" x14ac:dyDescent="0.25">
      <c r="A137" s="42">
        <v>2.1</v>
      </c>
      <c r="B137" s="11" t="s">
        <v>144</v>
      </c>
      <c r="C137" s="15">
        <v>148.07</v>
      </c>
      <c r="D137" s="15">
        <f>C137*100/28</f>
        <v>528.82142857142856</v>
      </c>
      <c r="E137" s="16">
        <v>5.2030000000000003</v>
      </c>
      <c r="F137" s="43">
        <f>E137*100/16</f>
        <v>32.518750000000004</v>
      </c>
      <c r="G137" s="42">
        <v>1</v>
      </c>
      <c r="H137" s="42">
        <v>1</v>
      </c>
      <c r="I137" s="42"/>
      <c r="J137" s="35"/>
    </row>
    <row r="138" spans="1:10" s="40" customFormat="1" x14ac:dyDescent="0.25">
      <c r="A138" s="86" t="s">
        <v>164</v>
      </c>
      <c r="B138" s="87"/>
      <c r="C138" s="87"/>
      <c r="D138" s="87"/>
      <c r="E138" s="87"/>
      <c r="F138" s="88"/>
      <c r="G138" s="44">
        <f>G126+G116+G111+G97+G82+G71+G58+G46+G32+G8</f>
        <v>102</v>
      </c>
      <c r="H138" s="44">
        <f t="shared" ref="H138:I138" si="32">H126+H116+H111+H97+H82+H71+H58+H46+H32+H8</f>
        <v>10</v>
      </c>
      <c r="I138" s="44">
        <f t="shared" si="32"/>
        <v>92</v>
      </c>
      <c r="J138" s="44"/>
    </row>
  </sheetData>
  <mergeCells count="12">
    <mergeCell ref="J5:J6"/>
    <mergeCell ref="A1:C1"/>
    <mergeCell ref="A2:C2"/>
    <mergeCell ref="A138:F138"/>
    <mergeCell ref="A3:I3"/>
    <mergeCell ref="A5:A6"/>
    <mergeCell ref="B5:B6"/>
    <mergeCell ref="C5:D5"/>
    <mergeCell ref="E5:F5"/>
    <mergeCell ref="G5:G6"/>
    <mergeCell ref="H5:H6"/>
    <mergeCell ref="I5:I6"/>
  </mergeCells>
  <pageMargins left="0.2" right="0.2" top="0.25" bottom="0.5" header="0.3" footer="0.3"/>
  <pageSetup paperSize="9" orientation="landscape" verticalDpi="0" r:id="rId1"/>
  <headerFoot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7"/>
  <sheetViews>
    <sheetView zoomScale="85" zoomScaleNormal="85" workbookViewId="0">
      <selection activeCell="J13" sqref="J13"/>
    </sheetView>
  </sheetViews>
  <sheetFormatPr defaultRowHeight="15.75" x14ac:dyDescent="0.25"/>
  <cols>
    <col min="1" max="1" width="6.42578125" style="32" customWidth="1"/>
    <col min="2" max="2" width="22.28515625" style="32" customWidth="1"/>
    <col min="3" max="8" width="11.85546875" style="31" customWidth="1"/>
    <col min="9" max="16384" width="9.140625" style="32"/>
  </cols>
  <sheetData>
    <row r="1" spans="1:8" x14ac:dyDescent="0.25">
      <c r="A1" s="85" t="s">
        <v>35</v>
      </c>
      <c r="B1" s="85"/>
      <c r="C1" s="85"/>
      <c r="G1" s="85" t="s">
        <v>194</v>
      </c>
      <c r="H1" s="85"/>
    </row>
    <row r="2" spans="1:8" x14ac:dyDescent="0.25">
      <c r="A2" s="85" t="s">
        <v>36</v>
      </c>
      <c r="B2" s="85"/>
      <c r="C2" s="85"/>
    </row>
    <row r="4" spans="1:8" x14ac:dyDescent="0.25">
      <c r="A4" s="89" t="s">
        <v>178</v>
      </c>
      <c r="B4" s="89"/>
      <c r="C4" s="89"/>
      <c r="D4" s="89"/>
      <c r="E4" s="89"/>
      <c r="F4" s="89"/>
      <c r="G4" s="89"/>
      <c r="H4" s="89"/>
    </row>
    <row r="5" spans="1:8" x14ac:dyDescent="0.25">
      <c r="A5" s="89" t="s">
        <v>179</v>
      </c>
      <c r="B5" s="89"/>
      <c r="C5" s="89"/>
      <c r="D5" s="89"/>
      <c r="E5" s="89"/>
      <c r="F5" s="89"/>
      <c r="G5" s="89"/>
      <c r="H5" s="89"/>
    </row>
    <row r="6" spans="1:8" x14ac:dyDescent="0.25">
      <c r="A6" s="33"/>
    </row>
    <row r="7" spans="1:8" ht="32.25" customHeight="1" x14ac:dyDescent="0.25">
      <c r="A7" s="84" t="s">
        <v>9</v>
      </c>
      <c r="B7" s="84" t="s">
        <v>10</v>
      </c>
      <c r="C7" s="84" t="s">
        <v>0</v>
      </c>
      <c r="D7" s="84"/>
      <c r="E7" s="84" t="s">
        <v>1</v>
      </c>
      <c r="F7" s="84"/>
      <c r="G7" s="84" t="s">
        <v>2</v>
      </c>
      <c r="H7" s="84" t="s">
        <v>3</v>
      </c>
    </row>
    <row r="8" spans="1:8" ht="56.25" customHeight="1" x14ac:dyDescent="0.25">
      <c r="A8" s="84"/>
      <c r="B8" s="84"/>
      <c r="C8" s="34" t="s">
        <v>7</v>
      </c>
      <c r="D8" s="34" t="s">
        <v>4</v>
      </c>
      <c r="E8" s="34" t="s">
        <v>8</v>
      </c>
      <c r="F8" s="34" t="s">
        <v>4</v>
      </c>
      <c r="G8" s="84"/>
      <c r="H8" s="84"/>
    </row>
    <row r="9" spans="1:8" ht="18.75" customHeight="1" x14ac:dyDescent="0.25">
      <c r="A9" s="35">
        <v>1</v>
      </c>
      <c r="B9" s="35">
        <v>2</v>
      </c>
      <c r="C9" s="35">
        <v>3</v>
      </c>
      <c r="D9" s="35">
        <v>4</v>
      </c>
      <c r="E9" s="35">
        <v>5</v>
      </c>
      <c r="F9" s="35">
        <v>6</v>
      </c>
      <c r="G9" s="35">
        <v>7</v>
      </c>
      <c r="H9" s="35">
        <v>8</v>
      </c>
    </row>
    <row r="10" spans="1:8" s="40" customFormat="1" ht="18.75" customHeight="1" x14ac:dyDescent="0.25">
      <c r="A10" s="34" t="s">
        <v>5</v>
      </c>
      <c r="B10" s="36" t="s">
        <v>30</v>
      </c>
      <c r="C10" s="36"/>
      <c r="D10" s="37">
        <f>50*200%</f>
        <v>100</v>
      </c>
      <c r="E10" s="38"/>
      <c r="F10" s="39">
        <v>5</v>
      </c>
      <c r="G10" s="34">
        <f>SUM(G11:G11)</f>
        <v>1</v>
      </c>
      <c r="H10" s="34"/>
    </row>
    <row r="11" spans="1:8" ht="18.75" customHeight="1" x14ac:dyDescent="0.25">
      <c r="A11" s="41">
        <v>1</v>
      </c>
      <c r="B11" s="11" t="s">
        <v>68</v>
      </c>
      <c r="C11" s="15">
        <v>280.5</v>
      </c>
      <c r="D11" s="15">
        <f t="shared" ref="D11" si="0">C11*100/100</f>
        <v>280.5</v>
      </c>
      <c r="E11" s="18">
        <v>5.1929999999999996</v>
      </c>
      <c r="F11" s="15">
        <f t="shared" ref="F11" si="1">E11*100/5</f>
        <v>103.85999999999999</v>
      </c>
      <c r="G11" s="42">
        <v>1</v>
      </c>
      <c r="H11" s="42"/>
    </row>
    <row r="12" spans="1:8" ht="18.75" customHeight="1" x14ac:dyDescent="0.25">
      <c r="A12" s="34" t="s">
        <v>47</v>
      </c>
      <c r="B12" s="36" t="s">
        <v>56</v>
      </c>
      <c r="C12" s="36"/>
      <c r="D12" s="37">
        <f>50*200%</f>
        <v>100</v>
      </c>
      <c r="E12" s="38"/>
      <c r="F12" s="39">
        <v>5</v>
      </c>
      <c r="G12" s="34">
        <f>SUM(G13:G14)</f>
        <v>2</v>
      </c>
      <c r="H12" s="42"/>
    </row>
    <row r="13" spans="1:8" ht="18.75" customHeight="1" x14ac:dyDescent="0.25">
      <c r="A13" s="42">
        <v>1</v>
      </c>
      <c r="B13" s="11" t="s">
        <v>162</v>
      </c>
      <c r="C13" s="15">
        <v>298.29000000000002</v>
      </c>
      <c r="D13" s="15">
        <f t="shared" ref="D13:D14" si="2">C13*100/100</f>
        <v>298.29000000000002</v>
      </c>
      <c r="E13" s="18">
        <v>6.3949999999999996</v>
      </c>
      <c r="F13" s="15">
        <f t="shared" ref="F13:F14" si="3">E13*100/5</f>
        <v>127.9</v>
      </c>
      <c r="G13" s="42">
        <v>1</v>
      </c>
      <c r="H13" s="42"/>
    </row>
    <row r="14" spans="1:8" ht="18.75" customHeight="1" x14ac:dyDescent="0.25">
      <c r="A14" s="41">
        <v>2</v>
      </c>
      <c r="B14" s="17" t="s">
        <v>163</v>
      </c>
      <c r="C14" s="15">
        <v>583.91999999999996</v>
      </c>
      <c r="D14" s="15">
        <f t="shared" si="2"/>
        <v>583.91999999999996</v>
      </c>
      <c r="E14" s="18">
        <v>6.375</v>
      </c>
      <c r="F14" s="15">
        <f t="shared" si="3"/>
        <v>127.5</v>
      </c>
      <c r="G14" s="42">
        <v>1</v>
      </c>
      <c r="H14" s="42"/>
    </row>
    <row r="15" spans="1:8" ht="18.75" customHeight="1" x14ac:dyDescent="0.25">
      <c r="A15" s="34" t="s">
        <v>51</v>
      </c>
      <c r="B15" s="36" t="s">
        <v>58</v>
      </c>
      <c r="C15" s="36"/>
      <c r="D15" s="37">
        <f>50*200%</f>
        <v>100</v>
      </c>
      <c r="E15" s="38"/>
      <c r="F15" s="39">
        <v>5</v>
      </c>
      <c r="G15" s="34">
        <f>SUM(G16:G16)</f>
        <v>1</v>
      </c>
      <c r="H15" s="42"/>
    </row>
    <row r="16" spans="1:8" ht="18.75" customHeight="1" x14ac:dyDescent="0.25">
      <c r="A16" s="42">
        <v>1</v>
      </c>
      <c r="B16" s="11" t="s">
        <v>167</v>
      </c>
      <c r="C16" s="15">
        <v>218.11</v>
      </c>
      <c r="D16" s="15">
        <f t="shared" ref="D16" si="4">C16*100/100</f>
        <v>218.11</v>
      </c>
      <c r="E16" s="18">
        <v>5.069</v>
      </c>
      <c r="F16" s="15">
        <f t="shared" ref="F16" si="5">E16*100/5</f>
        <v>101.38</v>
      </c>
      <c r="G16" s="42">
        <v>1</v>
      </c>
      <c r="H16" s="42"/>
    </row>
    <row r="17" spans="1:8" s="40" customFormat="1" ht="18.75" customHeight="1" x14ac:dyDescent="0.25">
      <c r="A17" s="90" t="s">
        <v>164</v>
      </c>
      <c r="B17" s="90"/>
      <c r="C17" s="90"/>
      <c r="D17" s="44"/>
      <c r="E17" s="44"/>
      <c r="F17" s="44"/>
      <c r="G17" s="44">
        <f>G15+G12++G10</f>
        <v>4</v>
      </c>
      <c r="H17" s="44"/>
    </row>
  </sheetData>
  <mergeCells count="12">
    <mergeCell ref="A17:C17"/>
    <mergeCell ref="A1:C1"/>
    <mergeCell ref="A2:C2"/>
    <mergeCell ref="C7:D7"/>
    <mergeCell ref="G7:G8"/>
    <mergeCell ref="G1:H1"/>
    <mergeCell ref="H7:H8"/>
    <mergeCell ref="A4:H4"/>
    <mergeCell ref="A5:H5"/>
    <mergeCell ref="A7:A8"/>
    <mergeCell ref="B7:B8"/>
    <mergeCell ref="E7:F7"/>
  </mergeCells>
  <pageMargins left="0.2" right="0.2" top="0.5" bottom="0.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9"/>
  <sheetViews>
    <sheetView topLeftCell="A52" zoomScale="85" zoomScaleNormal="85" workbookViewId="0">
      <selection activeCell="C42" sqref="C42"/>
    </sheetView>
  </sheetViews>
  <sheetFormatPr defaultRowHeight="15.75" x14ac:dyDescent="0.25"/>
  <cols>
    <col min="1" max="1" width="5.85546875" style="3" customWidth="1"/>
    <col min="2" max="2" width="20.140625" style="3" customWidth="1"/>
    <col min="3" max="3" width="35" style="4" customWidth="1"/>
    <col min="4" max="4" width="21.7109375" style="30" customWidth="1"/>
    <col min="5" max="9" width="10.140625" style="4" customWidth="1"/>
    <col min="10" max="11" width="10.140625" style="3" customWidth="1"/>
    <col min="12" max="12" width="13.5703125" style="24" bestFit="1" customWidth="1"/>
    <col min="13" max="16384" width="9.140625" style="3"/>
  </cols>
  <sheetData>
    <row r="1" spans="1:12" x14ac:dyDescent="0.25">
      <c r="A1" s="94" t="s">
        <v>35</v>
      </c>
      <c r="B1" s="94"/>
      <c r="C1" s="94"/>
      <c r="D1" s="29"/>
      <c r="I1" s="22"/>
      <c r="K1" s="22"/>
      <c r="L1" s="22" t="s">
        <v>181</v>
      </c>
    </row>
    <row r="2" spans="1:12" x14ac:dyDescent="0.25">
      <c r="A2" s="94" t="s">
        <v>36</v>
      </c>
      <c r="B2" s="94"/>
      <c r="C2" s="94"/>
      <c r="D2" s="29"/>
      <c r="L2" s="3"/>
    </row>
    <row r="4" spans="1:12" x14ac:dyDescent="0.25">
      <c r="A4" s="83" t="s">
        <v>185</v>
      </c>
      <c r="B4" s="83"/>
      <c r="C4" s="83"/>
      <c r="D4" s="83"/>
      <c r="E4" s="83"/>
      <c r="F4" s="83"/>
      <c r="G4" s="83"/>
      <c r="H4" s="83"/>
      <c r="I4" s="83"/>
      <c r="J4" s="83"/>
      <c r="K4" s="83"/>
    </row>
    <row r="5" spans="1:12" x14ac:dyDescent="0.25">
      <c r="A5" s="6"/>
    </row>
    <row r="6" spans="1:12" s="7" customFormat="1" x14ac:dyDescent="0.25">
      <c r="A6" s="91" t="s">
        <v>9</v>
      </c>
      <c r="B6" s="91" t="s">
        <v>59</v>
      </c>
      <c r="C6" s="91" t="s">
        <v>11</v>
      </c>
      <c r="D6" s="92" t="s">
        <v>186</v>
      </c>
      <c r="E6" s="91" t="s">
        <v>172</v>
      </c>
      <c r="F6" s="91" t="s">
        <v>0</v>
      </c>
      <c r="G6" s="91"/>
      <c r="H6" s="91" t="s">
        <v>1</v>
      </c>
      <c r="I6" s="91"/>
      <c r="J6" s="91" t="s">
        <v>2</v>
      </c>
      <c r="K6" s="91" t="s">
        <v>3</v>
      </c>
      <c r="L6" s="91" t="s">
        <v>171</v>
      </c>
    </row>
    <row r="7" spans="1:12" s="7" customFormat="1" ht="51" customHeight="1" x14ac:dyDescent="0.25">
      <c r="A7" s="91"/>
      <c r="B7" s="91"/>
      <c r="C7" s="91"/>
      <c r="D7" s="93"/>
      <c r="E7" s="91"/>
      <c r="F7" s="57" t="s">
        <v>7</v>
      </c>
      <c r="G7" s="57" t="s">
        <v>4</v>
      </c>
      <c r="H7" s="57" t="s">
        <v>8</v>
      </c>
      <c r="I7" s="57" t="s">
        <v>4</v>
      </c>
      <c r="J7" s="91"/>
      <c r="K7" s="91"/>
      <c r="L7" s="91"/>
    </row>
    <row r="8" spans="1:12" s="7" customFormat="1" x14ac:dyDescent="0.25">
      <c r="A8" s="58">
        <v>1</v>
      </c>
      <c r="B8" s="58">
        <v>2</v>
      </c>
      <c r="C8" s="58">
        <v>3</v>
      </c>
      <c r="D8" s="58">
        <v>4</v>
      </c>
      <c r="E8" s="58">
        <v>5</v>
      </c>
      <c r="F8" s="58">
        <v>6</v>
      </c>
      <c r="G8" s="58">
        <v>7</v>
      </c>
      <c r="H8" s="58">
        <v>8</v>
      </c>
      <c r="I8" s="58">
        <v>9</v>
      </c>
      <c r="J8" s="58">
        <v>10</v>
      </c>
      <c r="K8" s="58">
        <v>11</v>
      </c>
      <c r="L8" s="58">
        <v>12</v>
      </c>
    </row>
    <row r="9" spans="1:12" s="55" customFormat="1" x14ac:dyDescent="0.25">
      <c r="A9" s="57" t="s">
        <v>5</v>
      </c>
      <c r="B9" s="91" t="s">
        <v>48</v>
      </c>
      <c r="C9" s="91"/>
      <c r="D9" s="59"/>
      <c r="E9" s="60">
        <f>SUM(E10:E12)</f>
        <v>8</v>
      </c>
      <c r="F9" s="61"/>
      <c r="G9" s="62">
        <v>5.5</v>
      </c>
      <c r="H9" s="63"/>
      <c r="I9" s="64">
        <v>15</v>
      </c>
      <c r="J9" s="60">
        <f>SUM(J10:J12)</f>
        <v>3</v>
      </c>
      <c r="K9" s="61"/>
      <c r="L9" s="65"/>
    </row>
    <row r="10" spans="1:12" ht="47.25" x14ac:dyDescent="0.25">
      <c r="A10" s="66">
        <v>1</v>
      </c>
      <c r="B10" s="67" t="s">
        <v>252</v>
      </c>
      <c r="C10" s="66" t="s">
        <v>234</v>
      </c>
      <c r="D10" s="68" t="s">
        <v>131</v>
      </c>
      <c r="E10" s="66">
        <v>4</v>
      </c>
      <c r="F10" s="69">
        <f>'Thực trạng'!C24+'Thực trạng'!C25+'Thực trạng'!C26+'Thực trạng'!C28+'Thực trạng'!C27</f>
        <v>19.14</v>
      </c>
      <c r="G10" s="69">
        <f>F10*100/5.5</f>
        <v>348</v>
      </c>
      <c r="H10" s="66">
        <f>'Thực trạng'!E24+'Thực trạng'!E25+'Thực trạng'!E26+'Thực trạng'!E28+'Thực trạng'!E27</f>
        <v>77.476000000000013</v>
      </c>
      <c r="I10" s="69">
        <f t="shared" ref="I10:I12" si="0">H10*100/15</f>
        <v>516.50666666666677</v>
      </c>
      <c r="J10" s="66">
        <v>1</v>
      </c>
      <c r="K10" s="67"/>
      <c r="L10" s="70"/>
    </row>
    <row r="11" spans="1:12" ht="33.75" customHeight="1" x14ac:dyDescent="0.25">
      <c r="A11" s="66">
        <v>2</v>
      </c>
      <c r="B11" s="67" t="s">
        <v>253</v>
      </c>
      <c r="C11" s="66" t="s">
        <v>233</v>
      </c>
      <c r="D11" s="71" t="s">
        <v>128</v>
      </c>
      <c r="E11" s="66">
        <v>2</v>
      </c>
      <c r="F11" s="69">
        <f>'Thực trạng'!C17+'Thực trạng'!C22+'Thực trạng'!C23</f>
        <v>66.33</v>
      </c>
      <c r="G11" s="69">
        <f t="shared" ref="G11:G12" si="1">F11*100/5.5</f>
        <v>1206</v>
      </c>
      <c r="H11" s="72">
        <f>'Thực trạng'!E17+'Thực trạng'!E22+'Thực trạng'!E23</f>
        <v>29.798999999999999</v>
      </c>
      <c r="I11" s="69">
        <f t="shared" si="0"/>
        <v>198.66</v>
      </c>
      <c r="J11" s="66">
        <v>1</v>
      </c>
      <c r="K11" s="67"/>
      <c r="L11" s="70"/>
    </row>
    <row r="12" spans="1:12" ht="33.75" customHeight="1" x14ac:dyDescent="0.25">
      <c r="A12" s="66">
        <v>3</v>
      </c>
      <c r="B12" s="67" t="s">
        <v>254</v>
      </c>
      <c r="C12" s="66" t="s">
        <v>196</v>
      </c>
      <c r="D12" s="68" t="s">
        <v>134</v>
      </c>
      <c r="E12" s="66">
        <v>2</v>
      </c>
      <c r="F12" s="69">
        <f>'Thực trạng'!C31+'Thực trạng'!C30+'Thực trạng'!C29</f>
        <v>14.989999999999998</v>
      </c>
      <c r="G12" s="69">
        <f t="shared" si="1"/>
        <v>272.5454545454545</v>
      </c>
      <c r="H12" s="72">
        <f>'Thực trạng'!E31+'Thực trạng'!E30+'Thực trạng'!E29</f>
        <v>21.816000000000003</v>
      </c>
      <c r="I12" s="69">
        <f t="shared" si="0"/>
        <v>145.44000000000003</v>
      </c>
      <c r="J12" s="66">
        <v>1</v>
      </c>
      <c r="K12" s="67"/>
      <c r="L12" s="70"/>
    </row>
    <row r="13" spans="1:12" s="55" customFormat="1" x14ac:dyDescent="0.25">
      <c r="A13" s="57"/>
      <c r="B13" s="57"/>
      <c r="C13" s="57"/>
      <c r="D13" s="59"/>
      <c r="E13" s="60">
        <f>SUM(E14:E16)</f>
        <v>7</v>
      </c>
      <c r="F13" s="61"/>
      <c r="G13" s="62">
        <f>50*200%</f>
        <v>100</v>
      </c>
      <c r="H13" s="63"/>
      <c r="I13" s="64">
        <v>5</v>
      </c>
      <c r="J13" s="60">
        <f>SUM(J14:J16)</f>
        <v>3</v>
      </c>
      <c r="K13" s="61"/>
      <c r="L13" s="65"/>
    </row>
    <row r="14" spans="1:12" ht="36" customHeight="1" x14ac:dyDescent="0.25">
      <c r="A14" s="66">
        <v>4</v>
      </c>
      <c r="B14" s="67" t="s">
        <v>238</v>
      </c>
      <c r="C14" s="66" t="s">
        <v>235</v>
      </c>
      <c r="D14" s="68" t="s">
        <v>238</v>
      </c>
      <c r="E14" s="66">
        <v>2</v>
      </c>
      <c r="F14" s="69">
        <f>'Thực trạng'!C10+'Thực trạng'!C11+'Thực trạng'!C20</f>
        <v>62.09</v>
      </c>
      <c r="G14" s="69">
        <f t="shared" ref="G14:G16" si="2">F14*100/100</f>
        <v>62.09</v>
      </c>
      <c r="H14" s="66">
        <f>'Thực trạng'!E10+'Thực trạng'!E11+'Thực trạng'!E20</f>
        <v>23.390999999999998</v>
      </c>
      <c r="I14" s="69">
        <f t="shared" ref="I14:I16" si="3">H14*100/5</f>
        <v>467.82</v>
      </c>
      <c r="J14" s="66">
        <v>1</v>
      </c>
      <c r="K14" s="67"/>
      <c r="L14" s="70" t="s">
        <v>210</v>
      </c>
    </row>
    <row r="15" spans="1:12" ht="36" customHeight="1" x14ac:dyDescent="0.25">
      <c r="A15" s="66">
        <v>5</v>
      </c>
      <c r="B15" s="67" t="s">
        <v>121</v>
      </c>
      <c r="C15" s="66" t="s">
        <v>211</v>
      </c>
      <c r="D15" s="68" t="s">
        <v>121</v>
      </c>
      <c r="E15" s="66">
        <v>2</v>
      </c>
      <c r="F15" s="69">
        <f>'Thực trạng'!C12+'Thực trạng'!C13+'Thực trạng'!C15</f>
        <v>115.49000000000001</v>
      </c>
      <c r="G15" s="69">
        <f t="shared" si="2"/>
        <v>115.49</v>
      </c>
      <c r="H15" s="66">
        <f>'Thực trạng'!E12+'Thực trạng'!E13+'Thực trạng'!E15</f>
        <v>21.142000000000003</v>
      </c>
      <c r="I15" s="69">
        <f t="shared" si="3"/>
        <v>422.84000000000003</v>
      </c>
      <c r="J15" s="66">
        <v>1</v>
      </c>
      <c r="K15" s="67"/>
      <c r="L15" s="70"/>
    </row>
    <row r="16" spans="1:12" ht="36" customHeight="1" x14ac:dyDescent="0.25">
      <c r="A16" s="66">
        <v>6</v>
      </c>
      <c r="B16" s="67" t="s">
        <v>125</v>
      </c>
      <c r="C16" s="66" t="s">
        <v>212</v>
      </c>
      <c r="D16" s="68" t="s">
        <v>122</v>
      </c>
      <c r="E16" s="66">
        <v>3</v>
      </c>
      <c r="F16" s="69">
        <f>'Thực trạng'!C14+'Thực trạng'!C18+'Thực trạng'!C19+'Thực trạng'!C16</f>
        <v>157.97999999999999</v>
      </c>
      <c r="G16" s="69">
        <f t="shared" si="2"/>
        <v>157.97999999999999</v>
      </c>
      <c r="H16" s="66">
        <f>'Thực trạng'!E14+'Thực trạng'!E16+'Thực trạng'!E18+'Thực trạng'!E19</f>
        <v>25.221</v>
      </c>
      <c r="I16" s="69">
        <f t="shared" si="3"/>
        <v>504.41999999999996</v>
      </c>
      <c r="J16" s="66">
        <v>1</v>
      </c>
      <c r="K16" s="67"/>
      <c r="L16" s="70"/>
    </row>
    <row r="17" spans="1:12" s="55" customFormat="1" ht="29.25" customHeight="1" x14ac:dyDescent="0.25">
      <c r="A17" s="57" t="s">
        <v>6</v>
      </c>
      <c r="B17" s="91" t="s">
        <v>46</v>
      </c>
      <c r="C17" s="91"/>
      <c r="D17" s="59"/>
      <c r="E17" s="60">
        <f>SUM(E18:E22)</f>
        <v>6</v>
      </c>
      <c r="F17" s="61"/>
      <c r="G17" s="62">
        <f>50*200%</f>
        <v>100</v>
      </c>
      <c r="H17" s="63"/>
      <c r="I17" s="64">
        <v>5</v>
      </c>
      <c r="J17" s="60">
        <f>SUM(J18:J22)</f>
        <v>5</v>
      </c>
      <c r="K17" s="61"/>
      <c r="L17" s="65"/>
    </row>
    <row r="18" spans="1:12" ht="29.25" customHeight="1" x14ac:dyDescent="0.25">
      <c r="A18" s="66">
        <v>1</v>
      </c>
      <c r="B18" s="67" t="s">
        <v>213</v>
      </c>
      <c r="C18" s="66" t="s">
        <v>197</v>
      </c>
      <c r="D18" s="67" t="s">
        <v>68</v>
      </c>
      <c r="E18" s="66">
        <v>1</v>
      </c>
      <c r="F18" s="69">
        <f>'Thực trạng'!C34+'Thực trạng'!C35</f>
        <v>325.35000000000002</v>
      </c>
      <c r="G18" s="69">
        <f t="shared" ref="G18:G22" si="4">F18*100/100</f>
        <v>325.35000000000002</v>
      </c>
      <c r="H18" s="66">
        <f>'Thực trạng'!E34+'Thực trạng'!E35</f>
        <v>11.193999999999999</v>
      </c>
      <c r="I18" s="69">
        <f t="shared" ref="I18:I21" si="5">H18*100/5</f>
        <v>223.87999999999997</v>
      </c>
      <c r="J18" s="66">
        <v>1</v>
      </c>
      <c r="K18" s="67"/>
      <c r="L18" s="70"/>
    </row>
    <row r="19" spans="1:12" ht="29.25" customHeight="1" x14ac:dyDescent="0.25">
      <c r="A19" s="66">
        <v>2</v>
      </c>
      <c r="B19" s="67" t="s">
        <v>113</v>
      </c>
      <c r="C19" s="66" t="s">
        <v>198</v>
      </c>
      <c r="D19" s="67" t="s">
        <v>113</v>
      </c>
      <c r="E19" s="66">
        <v>1</v>
      </c>
      <c r="F19" s="69">
        <f>'Thực trạng'!C36+'Thực trạng'!C41</f>
        <v>112.78999999999999</v>
      </c>
      <c r="G19" s="69">
        <f t="shared" si="4"/>
        <v>112.79</v>
      </c>
      <c r="H19" s="66">
        <f>'Thực trạng'!E36+'Thực trạng'!E41</f>
        <v>19.599</v>
      </c>
      <c r="I19" s="69">
        <f t="shared" si="5"/>
        <v>391.98</v>
      </c>
      <c r="J19" s="66">
        <v>1</v>
      </c>
      <c r="K19" s="67"/>
      <c r="L19" s="70"/>
    </row>
    <row r="20" spans="1:12" ht="29.25" customHeight="1" x14ac:dyDescent="0.25">
      <c r="A20" s="66">
        <v>3</v>
      </c>
      <c r="B20" s="67" t="s">
        <v>112</v>
      </c>
      <c r="C20" s="66" t="s">
        <v>248</v>
      </c>
      <c r="D20" s="68" t="s">
        <v>247</v>
      </c>
      <c r="E20" s="66">
        <v>1</v>
      </c>
      <c r="F20" s="69">
        <f>'Thực trạng'!C37+'Thực trạng'!C38</f>
        <v>132.51999999999998</v>
      </c>
      <c r="G20" s="69">
        <f t="shared" si="4"/>
        <v>132.51999999999998</v>
      </c>
      <c r="H20" s="66">
        <f>'Thực trạng'!E37+'Thực trạng'!E38</f>
        <v>12.077</v>
      </c>
      <c r="I20" s="69">
        <f t="shared" si="5"/>
        <v>241.54000000000002</v>
      </c>
      <c r="J20" s="66">
        <v>1</v>
      </c>
      <c r="K20" s="67"/>
      <c r="L20" s="70"/>
    </row>
    <row r="21" spans="1:12" ht="34.5" customHeight="1" x14ac:dyDescent="0.25">
      <c r="A21" s="66">
        <v>4</v>
      </c>
      <c r="B21" s="67" t="s">
        <v>242</v>
      </c>
      <c r="C21" s="66" t="s">
        <v>249</v>
      </c>
      <c r="D21" s="68" t="s">
        <v>239</v>
      </c>
      <c r="E21" s="66">
        <v>1</v>
      </c>
      <c r="F21" s="69">
        <f>'Thực trạng'!C39+'Thực trạng'!C40</f>
        <v>170.29</v>
      </c>
      <c r="G21" s="69">
        <f t="shared" si="4"/>
        <v>170.29</v>
      </c>
      <c r="H21" s="66">
        <f>'Thực trạng'!E39+'Thực trạng'!E40</f>
        <v>11.916</v>
      </c>
      <c r="I21" s="69">
        <f t="shared" si="5"/>
        <v>238.32000000000002</v>
      </c>
      <c r="J21" s="66">
        <v>1</v>
      </c>
      <c r="K21" s="67"/>
      <c r="L21" s="70"/>
    </row>
    <row r="22" spans="1:12" ht="36" customHeight="1" x14ac:dyDescent="0.25">
      <c r="A22" s="66">
        <v>5</v>
      </c>
      <c r="B22" s="67" t="s">
        <v>105</v>
      </c>
      <c r="C22" s="66" t="s">
        <v>199</v>
      </c>
      <c r="D22" s="68" t="s">
        <v>114</v>
      </c>
      <c r="E22" s="66">
        <v>2</v>
      </c>
      <c r="F22" s="69">
        <f>'Thực trạng'!C45+'Thực trạng'!C43+'Thực trạng'!C42</f>
        <v>104.08</v>
      </c>
      <c r="G22" s="69">
        <f t="shared" si="4"/>
        <v>104.08</v>
      </c>
      <c r="H22" s="72">
        <f>'Thực trạng'!E45+'Thực trạng'!E43+'Thực trạng'!E42</f>
        <v>36.087000000000003</v>
      </c>
      <c r="I22" s="69">
        <f>H22*100/10</f>
        <v>360.87</v>
      </c>
      <c r="J22" s="66">
        <v>1</v>
      </c>
      <c r="K22" s="67"/>
      <c r="L22" s="70"/>
    </row>
    <row r="23" spans="1:12" s="55" customFormat="1" ht="36" customHeight="1" x14ac:dyDescent="0.25">
      <c r="A23" s="57" t="s">
        <v>42</v>
      </c>
      <c r="B23" s="91" t="s">
        <v>41</v>
      </c>
      <c r="C23" s="91"/>
      <c r="D23" s="59"/>
      <c r="E23" s="60">
        <f>SUM(E24:E26)</f>
        <v>6</v>
      </c>
      <c r="F23" s="61"/>
      <c r="G23" s="62">
        <f>50*200%</f>
        <v>100</v>
      </c>
      <c r="H23" s="63"/>
      <c r="I23" s="64">
        <v>5</v>
      </c>
      <c r="J23" s="60">
        <f>SUM(J24:J26)</f>
        <v>3</v>
      </c>
      <c r="K23" s="61"/>
      <c r="L23" s="65"/>
    </row>
    <row r="24" spans="1:12" ht="36" customHeight="1" x14ac:dyDescent="0.25">
      <c r="A24" s="66">
        <v>1</v>
      </c>
      <c r="B24" s="67" t="s">
        <v>240</v>
      </c>
      <c r="C24" s="66" t="s">
        <v>250</v>
      </c>
      <c r="D24" s="68" t="s">
        <v>240</v>
      </c>
      <c r="E24" s="66">
        <v>1</v>
      </c>
      <c r="F24" s="69">
        <f>'Thực trạng'!C48+'Thực trạng'!C49</f>
        <v>160.97</v>
      </c>
      <c r="G24" s="66">
        <f t="shared" ref="G24:G26" si="6">F24*100/100</f>
        <v>160.97</v>
      </c>
      <c r="H24" s="72">
        <f>'Thực trạng'!E48+'Thực trạng'!E49</f>
        <v>8.4600000000000009</v>
      </c>
      <c r="I24" s="69">
        <f t="shared" ref="I24:I26" si="7">H24*100/5</f>
        <v>169.20000000000002</v>
      </c>
      <c r="J24" s="66">
        <v>1</v>
      </c>
      <c r="K24" s="67"/>
      <c r="L24" s="70"/>
    </row>
    <row r="25" spans="1:12" ht="36" customHeight="1" x14ac:dyDescent="0.25">
      <c r="A25" s="66">
        <v>2</v>
      </c>
      <c r="B25" s="67" t="s">
        <v>223</v>
      </c>
      <c r="C25" s="66" t="s">
        <v>214</v>
      </c>
      <c r="D25" s="68" t="s">
        <v>95</v>
      </c>
      <c r="E25" s="66">
        <v>3</v>
      </c>
      <c r="F25" s="69">
        <f>'Thực trạng'!C50+'Thực trạng'!C52+'Thực trạng'!C53+'Thực trạng'!C57</f>
        <v>218.38000000000002</v>
      </c>
      <c r="G25" s="66">
        <f t="shared" si="6"/>
        <v>218.38000000000002</v>
      </c>
      <c r="H25" s="66">
        <f>'Thực trạng'!E50+'Thực trạng'!E52+'Thực trạng'!E53+'Thực trạng'!E57</f>
        <v>35.216000000000001</v>
      </c>
      <c r="I25" s="69">
        <f t="shared" si="7"/>
        <v>704.31999999999994</v>
      </c>
      <c r="J25" s="66">
        <v>1</v>
      </c>
      <c r="K25" s="67"/>
      <c r="L25" s="70"/>
    </row>
    <row r="26" spans="1:12" ht="36" customHeight="1" x14ac:dyDescent="0.25">
      <c r="A26" s="66">
        <v>3</v>
      </c>
      <c r="B26" s="67" t="s">
        <v>96</v>
      </c>
      <c r="C26" s="66" t="s">
        <v>215</v>
      </c>
      <c r="D26" s="68" t="s">
        <v>100</v>
      </c>
      <c r="E26" s="66">
        <v>2</v>
      </c>
      <c r="F26" s="69">
        <f>'Thực trạng'!C51+'Thực trạng'!C54+'Thực trạng'!C55</f>
        <v>129.34</v>
      </c>
      <c r="G26" s="66">
        <f t="shared" si="6"/>
        <v>129.34</v>
      </c>
      <c r="H26" s="72">
        <f>'Thực trạng'!E51+'Thực trạng'!E54+'Thực trạng'!E55</f>
        <v>13.34</v>
      </c>
      <c r="I26" s="69">
        <f t="shared" si="7"/>
        <v>266.8</v>
      </c>
      <c r="J26" s="66">
        <v>1</v>
      </c>
      <c r="K26" s="67"/>
      <c r="L26" s="70"/>
    </row>
    <row r="27" spans="1:12" s="55" customFormat="1" ht="36" customHeight="1" x14ac:dyDescent="0.25">
      <c r="A27" s="57" t="s">
        <v>43</v>
      </c>
      <c r="B27" s="91" t="s">
        <v>44</v>
      </c>
      <c r="C27" s="91"/>
      <c r="D27" s="59"/>
      <c r="E27" s="60">
        <f>SUM(E28:E31)</f>
        <v>7</v>
      </c>
      <c r="F27" s="61"/>
      <c r="G27" s="62">
        <f>50*200%</f>
        <v>100</v>
      </c>
      <c r="H27" s="63"/>
      <c r="I27" s="64">
        <v>5</v>
      </c>
      <c r="J27" s="60">
        <f>SUM(J28:J31)</f>
        <v>4</v>
      </c>
      <c r="K27" s="61"/>
      <c r="L27" s="65"/>
    </row>
    <row r="28" spans="1:12" ht="36" customHeight="1" x14ac:dyDescent="0.25">
      <c r="A28" s="66">
        <v>1</v>
      </c>
      <c r="B28" s="67" t="s">
        <v>102</v>
      </c>
      <c r="C28" s="66" t="s">
        <v>216</v>
      </c>
      <c r="D28" s="68" t="s">
        <v>102</v>
      </c>
      <c r="E28" s="66">
        <v>1</v>
      </c>
      <c r="F28" s="69">
        <f>'Thực trạng'!C60+'Thực trạng'!C61</f>
        <v>172.29</v>
      </c>
      <c r="G28" s="66">
        <f t="shared" ref="G28:G31" si="8">F28*100/100</f>
        <v>172.29</v>
      </c>
      <c r="H28" s="66">
        <f>'Thực trạng'!E60+'Thực trạng'!E61</f>
        <v>6.6760000000000002</v>
      </c>
      <c r="I28" s="69">
        <f t="shared" ref="I28:I31" si="9">H28*100/5</f>
        <v>133.52000000000001</v>
      </c>
      <c r="J28" s="66">
        <v>1</v>
      </c>
      <c r="K28" s="67"/>
      <c r="L28" s="70"/>
    </row>
    <row r="29" spans="1:12" ht="36" customHeight="1" x14ac:dyDescent="0.25">
      <c r="A29" s="66">
        <v>2</v>
      </c>
      <c r="B29" s="67" t="s">
        <v>104</v>
      </c>
      <c r="C29" s="66" t="s">
        <v>217</v>
      </c>
      <c r="D29" s="68" t="s">
        <v>104</v>
      </c>
      <c r="E29" s="66">
        <v>1</v>
      </c>
      <c r="F29" s="69">
        <f>'Thực trạng'!C62+'Thực trạng'!C63</f>
        <v>131.84</v>
      </c>
      <c r="G29" s="66">
        <f t="shared" si="8"/>
        <v>131.84</v>
      </c>
      <c r="H29" s="66">
        <f>'Thực trạng'!E62+'Thực trạng'!E63</f>
        <v>8.9209999999999994</v>
      </c>
      <c r="I29" s="69">
        <f t="shared" si="9"/>
        <v>178.42</v>
      </c>
      <c r="J29" s="66">
        <v>1</v>
      </c>
      <c r="K29" s="67"/>
      <c r="L29" s="70"/>
    </row>
    <row r="30" spans="1:12" ht="36" customHeight="1" x14ac:dyDescent="0.25">
      <c r="A30" s="66">
        <v>3</v>
      </c>
      <c r="B30" s="67" t="s">
        <v>106</v>
      </c>
      <c r="C30" s="66" t="s">
        <v>218</v>
      </c>
      <c r="D30" s="68" t="s">
        <v>105</v>
      </c>
      <c r="E30" s="66">
        <v>1</v>
      </c>
      <c r="F30" s="69">
        <f>'Thực trạng'!C64+'Thực trạng'!C65</f>
        <v>152.13</v>
      </c>
      <c r="G30" s="66">
        <f t="shared" si="8"/>
        <v>152.13</v>
      </c>
      <c r="H30" s="66">
        <f>'Thực trạng'!E64+'Thực trạng'!E65</f>
        <v>6.6770000000000005</v>
      </c>
      <c r="I30" s="69">
        <f t="shared" si="9"/>
        <v>133.54000000000002</v>
      </c>
      <c r="J30" s="66">
        <v>1</v>
      </c>
      <c r="K30" s="67"/>
      <c r="L30" s="70"/>
    </row>
    <row r="31" spans="1:12" ht="39" customHeight="1" x14ac:dyDescent="0.25">
      <c r="A31" s="66">
        <v>4</v>
      </c>
      <c r="B31" s="67" t="s">
        <v>108</v>
      </c>
      <c r="C31" s="66" t="s">
        <v>251</v>
      </c>
      <c r="D31" s="68" t="s">
        <v>187</v>
      </c>
      <c r="E31" s="66">
        <v>4</v>
      </c>
      <c r="F31" s="69">
        <f>'Thực trạng'!C66+'Thực trạng'!C67+'Thực trạng'!C68+'Thực trạng'!C69+'Thực trạng'!C70</f>
        <v>401.18</v>
      </c>
      <c r="G31" s="69">
        <f t="shared" si="8"/>
        <v>401.18</v>
      </c>
      <c r="H31" s="72">
        <f>'Thực trạng'!E66+'Thực trạng'!E67+'Thực trạng'!E68+'Thực trạng'!E69+'Thực trạng'!E70</f>
        <v>8.69</v>
      </c>
      <c r="I31" s="69">
        <f t="shared" si="9"/>
        <v>173.8</v>
      </c>
      <c r="J31" s="66">
        <v>1</v>
      </c>
      <c r="K31" s="67"/>
      <c r="L31" s="70"/>
    </row>
    <row r="32" spans="1:12" s="55" customFormat="1" ht="48" customHeight="1" x14ac:dyDescent="0.25">
      <c r="A32" s="57" t="s">
        <v>45</v>
      </c>
      <c r="B32" s="91" t="s">
        <v>40</v>
      </c>
      <c r="C32" s="91"/>
      <c r="D32" s="59"/>
      <c r="E32" s="60">
        <f>SUM(E33:E35)</f>
        <v>5</v>
      </c>
      <c r="F32" s="61"/>
      <c r="G32" s="62">
        <f>50*200%</f>
        <v>100</v>
      </c>
      <c r="H32" s="63"/>
      <c r="I32" s="64">
        <v>5</v>
      </c>
      <c r="J32" s="60">
        <f>SUM(J33:J35)</f>
        <v>3</v>
      </c>
      <c r="K32" s="61"/>
      <c r="L32" s="65"/>
    </row>
    <row r="33" spans="1:12" ht="48" customHeight="1" x14ac:dyDescent="0.25">
      <c r="A33" s="66">
        <v>1</v>
      </c>
      <c r="B33" s="67" t="s">
        <v>255</v>
      </c>
      <c r="C33" s="73" t="s">
        <v>219</v>
      </c>
      <c r="D33" s="68" t="s">
        <v>89</v>
      </c>
      <c r="E33" s="66">
        <v>2</v>
      </c>
      <c r="F33" s="69">
        <f>'Thực trạng'!C73+'Thực trạng'!C76+'Thực trạng'!C81</f>
        <v>242.11</v>
      </c>
      <c r="G33" s="66">
        <f t="shared" ref="G33:G35" si="10">F33*100/100</f>
        <v>242.11</v>
      </c>
      <c r="H33" s="66">
        <f>'Thực trạng'!E73+'Thực trạng'!E76+'Thực trạng'!E81</f>
        <v>35.375</v>
      </c>
      <c r="I33" s="69">
        <f t="shared" ref="I33:I35" si="11">H33*100/5</f>
        <v>707.5</v>
      </c>
      <c r="J33" s="66">
        <v>1</v>
      </c>
      <c r="K33" s="67"/>
      <c r="L33" s="70" t="s">
        <v>220</v>
      </c>
    </row>
    <row r="34" spans="1:12" ht="48" customHeight="1" x14ac:dyDescent="0.25">
      <c r="A34" s="66">
        <v>2</v>
      </c>
      <c r="B34" s="67" t="s">
        <v>87</v>
      </c>
      <c r="C34" s="73" t="s">
        <v>201</v>
      </c>
      <c r="D34" s="68" t="s">
        <v>90</v>
      </c>
      <c r="E34" s="66">
        <v>1</v>
      </c>
      <c r="F34" s="69">
        <f>'Thực trạng'!C74+'Thực trạng'!C77</f>
        <v>275.26</v>
      </c>
      <c r="G34" s="66">
        <f t="shared" si="10"/>
        <v>275.26</v>
      </c>
      <c r="H34" s="66">
        <f>'Thực trạng'!E74+'Thực trạng'!E77</f>
        <v>12.676</v>
      </c>
      <c r="I34" s="69">
        <f t="shared" si="11"/>
        <v>253.51999999999998</v>
      </c>
      <c r="J34" s="66">
        <v>1</v>
      </c>
      <c r="K34" s="67"/>
      <c r="L34" s="70" t="s">
        <v>220</v>
      </c>
    </row>
    <row r="35" spans="1:12" ht="48" customHeight="1" x14ac:dyDescent="0.25">
      <c r="A35" s="66">
        <v>3</v>
      </c>
      <c r="B35" s="67" t="s">
        <v>221</v>
      </c>
      <c r="C35" s="74" t="s">
        <v>222</v>
      </c>
      <c r="D35" s="68" t="s">
        <v>91</v>
      </c>
      <c r="E35" s="66">
        <v>2</v>
      </c>
      <c r="F35" s="69">
        <f>'Thực trạng'!C75+'Thực trạng'!C78+'Thực trạng'!C79</f>
        <v>321.99</v>
      </c>
      <c r="G35" s="66">
        <f t="shared" si="10"/>
        <v>321.99</v>
      </c>
      <c r="H35" s="66">
        <f>'Thực trạng'!E75+'Thực trạng'!E78+'Thực trạng'!E79</f>
        <v>15.771000000000001</v>
      </c>
      <c r="I35" s="69">
        <f t="shared" si="11"/>
        <v>315.42</v>
      </c>
      <c r="J35" s="66">
        <v>1</v>
      </c>
      <c r="K35" s="67"/>
      <c r="L35" s="70" t="s">
        <v>220</v>
      </c>
    </row>
    <row r="36" spans="1:12" ht="33.75" customHeight="1" x14ac:dyDescent="0.25">
      <c r="A36" s="57" t="s">
        <v>47</v>
      </c>
      <c r="B36" s="91" t="s">
        <v>30</v>
      </c>
      <c r="C36" s="91"/>
      <c r="D36" s="59"/>
      <c r="E36" s="60">
        <f>SUM(E37:E41)</f>
        <v>6</v>
      </c>
      <c r="F36" s="61"/>
      <c r="G36" s="62">
        <f>50*200%</f>
        <v>100</v>
      </c>
      <c r="H36" s="63"/>
      <c r="I36" s="64">
        <v>5</v>
      </c>
      <c r="J36" s="60">
        <f>SUM(J37:J42)</f>
        <v>6</v>
      </c>
      <c r="K36" s="75"/>
      <c r="L36" s="70"/>
    </row>
    <row r="37" spans="1:12" ht="33.75" customHeight="1" x14ac:dyDescent="0.25">
      <c r="A37" s="66">
        <v>1</v>
      </c>
      <c r="B37" s="67" t="s">
        <v>63</v>
      </c>
      <c r="C37" s="66" t="s">
        <v>168</v>
      </c>
      <c r="D37" s="68" t="s">
        <v>62</v>
      </c>
      <c r="E37" s="66">
        <v>1</v>
      </c>
      <c r="F37" s="69">
        <f>'Thực trạng'!C85+'Thực trạng'!C86</f>
        <v>265.86</v>
      </c>
      <c r="G37" s="66">
        <f>F37*100/100</f>
        <v>265.86</v>
      </c>
      <c r="H37" s="66">
        <f>'Thực trạng'!E85+'Thực trạng'!E86</f>
        <v>6.5180000000000007</v>
      </c>
      <c r="I37" s="66">
        <f>H37*100/5</f>
        <v>130.36000000000001</v>
      </c>
      <c r="J37" s="66">
        <v>1</v>
      </c>
      <c r="K37" s="66"/>
      <c r="L37" s="70"/>
    </row>
    <row r="38" spans="1:12" ht="33.75" customHeight="1" x14ac:dyDescent="0.25">
      <c r="A38" s="66">
        <v>2</v>
      </c>
      <c r="B38" s="67" t="s">
        <v>232</v>
      </c>
      <c r="C38" s="66" t="s">
        <v>236</v>
      </c>
      <c r="D38" s="68" t="s">
        <v>232</v>
      </c>
      <c r="E38" s="66">
        <v>1</v>
      </c>
      <c r="F38" s="69">
        <f>'Thực trạng'!C87+'Thực trạng'!C88</f>
        <v>180.35</v>
      </c>
      <c r="G38" s="66">
        <f t="shared" ref="G38:G42" si="12">F38*100/100</f>
        <v>180.35</v>
      </c>
      <c r="H38" s="66">
        <f>'Thực trạng'!E87+'Thực trạng'!E88</f>
        <v>6.4580000000000002</v>
      </c>
      <c r="I38" s="66">
        <f t="shared" ref="I38:I42" si="13">H38*100/5</f>
        <v>129.16000000000003</v>
      </c>
      <c r="J38" s="66">
        <v>1</v>
      </c>
      <c r="K38" s="67"/>
      <c r="L38" s="70"/>
    </row>
    <row r="39" spans="1:12" ht="33.75" customHeight="1" x14ac:dyDescent="0.25">
      <c r="A39" s="66">
        <v>3</v>
      </c>
      <c r="B39" s="67" t="s">
        <v>231</v>
      </c>
      <c r="C39" s="66" t="s">
        <v>237</v>
      </c>
      <c r="D39" s="68" t="s">
        <v>231</v>
      </c>
      <c r="E39" s="66">
        <v>2</v>
      </c>
      <c r="F39" s="69">
        <f>'Thực trạng'!C89+'Thực trạng'!C90+'Thực trạng'!C91</f>
        <v>433.41</v>
      </c>
      <c r="G39" s="66">
        <f t="shared" si="12"/>
        <v>433.41</v>
      </c>
      <c r="H39" s="66">
        <f>'Thực trạng'!E89+'Thực trạng'!E90+'Thực trạng'!E91</f>
        <v>5.6289999999999996</v>
      </c>
      <c r="I39" s="66">
        <f t="shared" si="13"/>
        <v>112.58</v>
      </c>
      <c r="J39" s="66">
        <v>1</v>
      </c>
      <c r="K39" s="67"/>
      <c r="L39" s="70" t="s">
        <v>220</v>
      </c>
    </row>
    <row r="40" spans="1:12" ht="33.75" customHeight="1" x14ac:dyDescent="0.25">
      <c r="A40" s="66">
        <v>4</v>
      </c>
      <c r="B40" s="67" t="s">
        <v>67</v>
      </c>
      <c r="C40" s="66" t="s">
        <v>169</v>
      </c>
      <c r="D40" s="68" t="s">
        <v>60</v>
      </c>
      <c r="E40" s="66">
        <v>1</v>
      </c>
      <c r="F40" s="69">
        <f>'Thực trạng'!C96+'Thực trạng'!C92</f>
        <v>182.72</v>
      </c>
      <c r="G40" s="66">
        <f t="shared" si="12"/>
        <v>182.72</v>
      </c>
      <c r="H40" s="66">
        <f>'Thực trạng'!E96+'Thực trạng'!E92</f>
        <v>17.433999999999997</v>
      </c>
      <c r="I40" s="66">
        <f t="shared" si="13"/>
        <v>348.67999999999995</v>
      </c>
      <c r="J40" s="66">
        <v>1</v>
      </c>
      <c r="K40" s="67"/>
      <c r="L40" s="70"/>
    </row>
    <row r="41" spans="1:12" ht="33.75" customHeight="1" x14ac:dyDescent="0.25">
      <c r="A41" s="66">
        <v>5</v>
      </c>
      <c r="B41" s="67" t="s">
        <v>69</v>
      </c>
      <c r="C41" s="66" t="s">
        <v>170</v>
      </c>
      <c r="D41" s="68" t="s">
        <v>69</v>
      </c>
      <c r="E41" s="66">
        <v>1</v>
      </c>
      <c r="F41" s="69">
        <f>'Thực trạng'!C94+'Thực trạng'!C84</f>
        <v>150.80000000000001</v>
      </c>
      <c r="G41" s="66">
        <f t="shared" si="12"/>
        <v>150.80000000000001</v>
      </c>
      <c r="H41" s="66">
        <f>'Thực trạng'!E94+'Thực trạng'!E84</f>
        <v>13.684999999999999</v>
      </c>
      <c r="I41" s="69">
        <f t="shared" si="13"/>
        <v>273.69999999999993</v>
      </c>
      <c r="J41" s="66">
        <v>1</v>
      </c>
      <c r="K41" s="67"/>
      <c r="L41" s="70"/>
    </row>
    <row r="42" spans="1:12" ht="33.75" customHeight="1" x14ac:dyDescent="0.25">
      <c r="A42" s="66">
        <v>6</v>
      </c>
      <c r="B42" s="67" t="s">
        <v>68</v>
      </c>
      <c r="C42" s="66" t="s">
        <v>68</v>
      </c>
      <c r="D42" s="68" t="s">
        <v>68</v>
      </c>
      <c r="E42" s="66">
        <v>0</v>
      </c>
      <c r="F42" s="76">
        <f>'Thực trạng'!C93</f>
        <v>280.5</v>
      </c>
      <c r="G42" s="76">
        <f t="shared" si="12"/>
        <v>280.5</v>
      </c>
      <c r="H42" s="77">
        <f>'Thực trạng'!E93</f>
        <v>5.1929999999999996</v>
      </c>
      <c r="I42" s="76">
        <f t="shared" si="13"/>
        <v>103.85999999999999</v>
      </c>
      <c r="J42" s="66">
        <v>1</v>
      </c>
      <c r="K42" s="67"/>
      <c r="L42" s="70" t="s">
        <v>220</v>
      </c>
    </row>
    <row r="43" spans="1:12" s="55" customFormat="1" ht="33.75" customHeight="1" x14ac:dyDescent="0.25">
      <c r="A43" s="57" t="s">
        <v>51</v>
      </c>
      <c r="B43" s="91" t="s">
        <v>56</v>
      </c>
      <c r="C43" s="91"/>
      <c r="D43" s="59"/>
      <c r="E43" s="60">
        <f>SUM(E44:E46)</f>
        <v>6</v>
      </c>
      <c r="F43" s="61"/>
      <c r="G43" s="62">
        <f>50*200%</f>
        <v>100</v>
      </c>
      <c r="H43" s="63"/>
      <c r="I43" s="64">
        <v>5</v>
      </c>
      <c r="J43" s="60">
        <f>SUM(J44:J48)</f>
        <v>5</v>
      </c>
      <c r="K43" s="61"/>
      <c r="L43" s="65"/>
    </row>
    <row r="44" spans="1:12" ht="33.75" customHeight="1" x14ac:dyDescent="0.25">
      <c r="A44" s="66">
        <v>1</v>
      </c>
      <c r="B44" s="67" t="s">
        <v>188</v>
      </c>
      <c r="C44" s="66" t="s">
        <v>202</v>
      </c>
      <c r="D44" s="68" t="s">
        <v>154</v>
      </c>
      <c r="E44" s="66">
        <v>2</v>
      </c>
      <c r="F44" s="69">
        <f>'Thực trạng'!C110+'Thực trạng'!C101+'Thực trạng'!C102</f>
        <v>137.89000000000001</v>
      </c>
      <c r="G44" s="69">
        <f t="shared" ref="G44:G48" si="14">F44*100/100</f>
        <v>137.89000000000001</v>
      </c>
      <c r="H44" s="66">
        <f>'Thực trạng'!E110+'Thực trạng'!E101+'Thực trạng'!E102</f>
        <v>19.965</v>
      </c>
      <c r="I44" s="69">
        <f t="shared" ref="I44:I48" si="15">H44*100/5</f>
        <v>399.3</v>
      </c>
      <c r="J44" s="66">
        <v>1</v>
      </c>
      <c r="K44" s="67"/>
      <c r="L44" s="70"/>
    </row>
    <row r="45" spans="1:12" ht="33.75" customHeight="1" x14ac:dyDescent="0.25">
      <c r="A45" s="66">
        <v>2</v>
      </c>
      <c r="B45" s="67" t="s">
        <v>158</v>
      </c>
      <c r="C45" s="66" t="s">
        <v>203</v>
      </c>
      <c r="D45" s="68" t="s">
        <v>155</v>
      </c>
      <c r="E45" s="66">
        <v>2</v>
      </c>
      <c r="F45" s="69">
        <f>'Thực trạng'!C99+'Thực trạng'!C100+'Thực trạng'!C103</f>
        <v>140.32</v>
      </c>
      <c r="G45" s="69">
        <f t="shared" si="14"/>
        <v>140.32</v>
      </c>
      <c r="H45" s="66">
        <f>'Thực trạng'!E99+'Thực trạng'!E100+'Thực trạng'!E103</f>
        <v>16.710999999999999</v>
      </c>
      <c r="I45" s="69">
        <f t="shared" si="15"/>
        <v>334.21999999999997</v>
      </c>
      <c r="J45" s="66">
        <v>1</v>
      </c>
      <c r="K45" s="67"/>
      <c r="L45" s="70"/>
    </row>
    <row r="46" spans="1:12" ht="33.75" customHeight="1" x14ac:dyDescent="0.25">
      <c r="A46" s="66">
        <v>3</v>
      </c>
      <c r="B46" s="67" t="s">
        <v>189</v>
      </c>
      <c r="C46" s="66" t="s">
        <v>204</v>
      </c>
      <c r="D46" s="68" t="s">
        <v>160</v>
      </c>
      <c r="E46" s="66">
        <v>2</v>
      </c>
      <c r="F46" s="69">
        <f>'Thực trạng'!C104+'Thực trạng'!C105+'Thực trạng'!C106</f>
        <v>271.31</v>
      </c>
      <c r="G46" s="69">
        <f t="shared" si="14"/>
        <v>271.31</v>
      </c>
      <c r="H46" s="72">
        <f>'Thực trạng'!E104+'Thực trạng'!E105+'Thực trạng'!E106</f>
        <v>10.725999999999999</v>
      </c>
      <c r="I46" s="69">
        <f t="shared" si="15"/>
        <v>214.51999999999998</v>
      </c>
      <c r="J46" s="66">
        <v>1</v>
      </c>
      <c r="K46" s="67"/>
      <c r="L46" s="70"/>
    </row>
    <row r="47" spans="1:12" ht="30.75" customHeight="1" x14ac:dyDescent="0.25">
      <c r="A47" s="66">
        <v>4</v>
      </c>
      <c r="B47" s="78" t="s">
        <v>162</v>
      </c>
      <c r="C47" s="79" t="s">
        <v>162</v>
      </c>
      <c r="D47" s="78" t="s">
        <v>162</v>
      </c>
      <c r="E47" s="66">
        <v>0</v>
      </c>
      <c r="F47" s="76">
        <v>298.29000000000002</v>
      </c>
      <c r="G47" s="76">
        <f t="shared" si="14"/>
        <v>298.29000000000002</v>
      </c>
      <c r="H47" s="77">
        <v>6.3949999999999996</v>
      </c>
      <c r="I47" s="76">
        <f t="shared" si="15"/>
        <v>127.9</v>
      </c>
      <c r="J47" s="66">
        <v>1</v>
      </c>
      <c r="K47" s="67"/>
      <c r="L47" s="70" t="s">
        <v>220</v>
      </c>
    </row>
    <row r="48" spans="1:12" ht="30.75" customHeight="1" x14ac:dyDescent="0.25">
      <c r="A48" s="66">
        <v>5</v>
      </c>
      <c r="B48" s="80" t="s">
        <v>163</v>
      </c>
      <c r="C48" s="81" t="s">
        <v>163</v>
      </c>
      <c r="D48" s="80" t="s">
        <v>163</v>
      </c>
      <c r="E48" s="66">
        <v>0</v>
      </c>
      <c r="F48" s="76">
        <v>583.91999999999996</v>
      </c>
      <c r="G48" s="76">
        <f t="shared" si="14"/>
        <v>583.91999999999996</v>
      </c>
      <c r="H48" s="77">
        <v>6.375</v>
      </c>
      <c r="I48" s="76">
        <f t="shared" si="15"/>
        <v>127.5</v>
      </c>
      <c r="J48" s="66">
        <v>1</v>
      </c>
      <c r="K48" s="67"/>
      <c r="L48" s="70" t="s">
        <v>220</v>
      </c>
    </row>
    <row r="49" spans="1:12" s="55" customFormat="1" ht="30.75" customHeight="1" x14ac:dyDescent="0.25">
      <c r="A49" s="57" t="s">
        <v>53</v>
      </c>
      <c r="B49" s="91" t="s">
        <v>58</v>
      </c>
      <c r="C49" s="91"/>
      <c r="D49" s="59"/>
      <c r="E49" s="60">
        <f>SUM(E50:E50)</f>
        <v>1</v>
      </c>
      <c r="F49" s="61"/>
      <c r="G49" s="62">
        <f>50*200%</f>
        <v>100</v>
      </c>
      <c r="H49" s="63"/>
      <c r="I49" s="64">
        <v>5</v>
      </c>
      <c r="J49" s="60">
        <f>SUM(J50:J51)</f>
        <v>2</v>
      </c>
      <c r="K49" s="61"/>
      <c r="L49" s="65"/>
    </row>
    <row r="50" spans="1:12" ht="30.75" customHeight="1" x14ac:dyDescent="0.25">
      <c r="A50" s="66">
        <v>1</v>
      </c>
      <c r="B50" s="67" t="s">
        <v>166</v>
      </c>
      <c r="C50" s="66" t="s">
        <v>173</v>
      </c>
      <c r="D50" s="67" t="s">
        <v>166</v>
      </c>
      <c r="E50" s="66">
        <v>1</v>
      </c>
      <c r="F50" s="69">
        <f>'Thực trạng'!C113+'Thực trạng'!C114</f>
        <v>762.1</v>
      </c>
      <c r="G50" s="69">
        <f t="shared" ref="G50:G59" si="16">F50*100/100</f>
        <v>762.1</v>
      </c>
      <c r="H50" s="72">
        <f>'Thực trạng'!E113+'Thực trạng'!E114</f>
        <v>7.21</v>
      </c>
      <c r="I50" s="69">
        <f t="shared" ref="I50:I59" si="17">H50*100/5</f>
        <v>144.19999999999999</v>
      </c>
      <c r="J50" s="66">
        <v>1</v>
      </c>
      <c r="K50" s="67"/>
      <c r="L50" s="70" t="s">
        <v>220</v>
      </c>
    </row>
    <row r="51" spans="1:12" ht="30.75" customHeight="1" x14ac:dyDescent="0.25">
      <c r="A51" s="66">
        <v>2</v>
      </c>
      <c r="B51" s="78" t="s">
        <v>167</v>
      </c>
      <c r="C51" s="79" t="s">
        <v>167</v>
      </c>
      <c r="D51" s="78" t="s">
        <v>167</v>
      </c>
      <c r="E51" s="66">
        <v>0</v>
      </c>
      <c r="F51" s="76">
        <v>218.11</v>
      </c>
      <c r="G51" s="76">
        <f t="shared" si="16"/>
        <v>218.11</v>
      </c>
      <c r="H51" s="77">
        <v>5.069</v>
      </c>
      <c r="I51" s="76">
        <f t="shared" si="17"/>
        <v>101.38</v>
      </c>
      <c r="J51" s="66">
        <v>1</v>
      </c>
      <c r="K51" s="67"/>
      <c r="L51" s="70" t="s">
        <v>220</v>
      </c>
    </row>
    <row r="52" spans="1:12" s="55" customFormat="1" ht="33.75" customHeight="1" x14ac:dyDescent="0.25">
      <c r="A52" s="57" t="s">
        <v>55</v>
      </c>
      <c r="B52" s="91" t="s">
        <v>52</v>
      </c>
      <c r="C52" s="91"/>
      <c r="D52" s="59"/>
      <c r="E52" s="60">
        <f>SUM(E53:E55)</f>
        <v>4</v>
      </c>
      <c r="F52" s="61"/>
      <c r="G52" s="62">
        <f>50*200%</f>
        <v>100</v>
      </c>
      <c r="H52" s="63"/>
      <c r="I52" s="64">
        <v>5</v>
      </c>
      <c r="J52" s="60">
        <f>SUM(J53:J55)</f>
        <v>3</v>
      </c>
      <c r="K52" s="61"/>
      <c r="L52" s="65"/>
    </row>
    <row r="53" spans="1:12" ht="33.75" customHeight="1" x14ac:dyDescent="0.25">
      <c r="A53" s="66">
        <v>1</v>
      </c>
      <c r="B53" s="67" t="s">
        <v>139</v>
      </c>
      <c r="C53" s="66" t="s">
        <v>174</v>
      </c>
      <c r="D53" s="68" t="s">
        <v>138</v>
      </c>
      <c r="E53" s="66">
        <v>1</v>
      </c>
      <c r="F53" s="69">
        <f>'Thực trạng'!C119+'Thực trạng'!C120</f>
        <v>450.47999999999996</v>
      </c>
      <c r="G53" s="69">
        <f t="shared" si="16"/>
        <v>450.4799999999999</v>
      </c>
      <c r="H53" s="72">
        <f>'Thực trạng'!E119+'Thực trạng'!E120</f>
        <v>5.95</v>
      </c>
      <c r="I53" s="69">
        <f t="shared" si="17"/>
        <v>119</v>
      </c>
      <c r="J53" s="66">
        <v>1</v>
      </c>
      <c r="K53" s="67"/>
      <c r="L53" s="70"/>
    </row>
    <row r="54" spans="1:12" ht="33.75" customHeight="1" x14ac:dyDescent="0.25">
      <c r="A54" s="66">
        <v>2</v>
      </c>
      <c r="B54" s="67" t="s">
        <v>190</v>
      </c>
      <c r="C54" s="66" t="s">
        <v>205</v>
      </c>
      <c r="D54" s="68" t="s">
        <v>141</v>
      </c>
      <c r="E54" s="66">
        <v>2</v>
      </c>
      <c r="F54" s="69">
        <f>'Thực trạng'!C118+'Thực trạng'!C121+'Thực trạng'!C122</f>
        <v>250.89</v>
      </c>
      <c r="G54" s="69">
        <f t="shared" si="16"/>
        <v>250.89</v>
      </c>
      <c r="H54" s="72">
        <f>'Thực trạng'!E118+'Thực trạng'!E121+'Thực trạng'!E122</f>
        <v>18.373000000000001</v>
      </c>
      <c r="I54" s="69">
        <f t="shared" si="17"/>
        <v>367.46000000000004</v>
      </c>
      <c r="J54" s="66">
        <v>1</v>
      </c>
      <c r="K54" s="67"/>
      <c r="L54" s="70"/>
    </row>
    <row r="55" spans="1:12" ht="33.75" customHeight="1" x14ac:dyDescent="0.25">
      <c r="A55" s="66">
        <v>3</v>
      </c>
      <c r="B55" s="67" t="s">
        <v>191</v>
      </c>
      <c r="C55" s="66" t="s">
        <v>175</v>
      </c>
      <c r="D55" s="68" t="s">
        <v>142</v>
      </c>
      <c r="E55" s="66">
        <v>1</v>
      </c>
      <c r="F55" s="69">
        <f>'Thực trạng'!C125+'Thực trạng'!C123</f>
        <v>212.54</v>
      </c>
      <c r="G55" s="69">
        <f t="shared" si="16"/>
        <v>212.54</v>
      </c>
      <c r="H55" s="66">
        <f>'Thực trạng'!E123+'Thực trạng'!E125</f>
        <v>8.1840000000000011</v>
      </c>
      <c r="I55" s="69">
        <f t="shared" si="17"/>
        <v>163.68</v>
      </c>
      <c r="J55" s="66">
        <v>1</v>
      </c>
      <c r="K55" s="67"/>
      <c r="L55" s="70"/>
    </row>
    <row r="56" spans="1:12" s="55" customFormat="1" ht="33.75" customHeight="1" x14ac:dyDescent="0.25">
      <c r="A56" s="57" t="s">
        <v>57</v>
      </c>
      <c r="B56" s="91" t="s">
        <v>54</v>
      </c>
      <c r="C56" s="91"/>
      <c r="D56" s="59"/>
      <c r="E56" s="60">
        <f>SUM(E57:E59)</f>
        <v>6</v>
      </c>
      <c r="F56" s="61"/>
      <c r="G56" s="62">
        <f>50*200%</f>
        <v>100</v>
      </c>
      <c r="H56" s="63"/>
      <c r="I56" s="64">
        <v>5</v>
      </c>
      <c r="J56" s="60">
        <f>SUM(J57:J59)</f>
        <v>3</v>
      </c>
      <c r="K56" s="61"/>
      <c r="L56" s="65"/>
    </row>
    <row r="57" spans="1:12" ht="33.75" customHeight="1" x14ac:dyDescent="0.25">
      <c r="A57" s="66">
        <v>1</v>
      </c>
      <c r="B57" s="67" t="s">
        <v>206</v>
      </c>
      <c r="C57" s="66" t="s">
        <v>207</v>
      </c>
      <c r="D57" s="68" t="s">
        <v>144</v>
      </c>
      <c r="E57" s="66">
        <v>2</v>
      </c>
      <c r="F57" s="69">
        <f>'Thực trạng'!C128+'Thực trạng'!C129+'Thực trạng'!C137</f>
        <v>396.92999999999995</v>
      </c>
      <c r="G57" s="66">
        <f t="shared" si="16"/>
        <v>396.92999999999995</v>
      </c>
      <c r="H57" s="66">
        <f>'Thực trạng'!E137+'Thực trạng'!E128+'Thực trạng'!E129</f>
        <v>9.4380000000000006</v>
      </c>
      <c r="I57" s="69">
        <f t="shared" si="17"/>
        <v>188.76000000000002</v>
      </c>
      <c r="J57" s="66">
        <v>1</v>
      </c>
      <c r="K57" s="67"/>
      <c r="L57" s="70"/>
    </row>
    <row r="58" spans="1:12" ht="33.75" customHeight="1" x14ac:dyDescent="0.25">
      <c r="A58" s="66">
        <v>2</v>
      </c>
      <c r="B58" s="67" t="s">
        <v>147</v>
      </c>
      <c r="C58" s="66" t="s">
        <v>208</v>
      </c>
      <c r="D58" s="68" t="s">
        <v>148</v>
      </c>
      <c r="E58" s="66">
        <v>2</v>
      </c>
      <c r="F58" s="69">
        <f>'Thực trạng'!C130+'Thực trạng'!C131+'Thực trạng'!C132</f>
        <v>417.53</v>
      </c>
      <c r="G58" s="66">
        <f t="shared" si="16"/>
        <v>417.53</v>
      </c>
      <c r="H58" s="72">
        <f>'Thực trạng'!E130+'Thực trạng'!E131+'Thực trạng'!E132</f>
        <v>9.1</v>
      </c>
      <c r="I58" s="69">
        <f t="shared" si="17"/>
        <v>182</v>
      </c>
      <c r="J58" s="66">
        <v>1</v>
      </c>
      <c r="K58" s="67"/>
      <c r="L58" s="70"/>
    </row>
    <row r="59" spans="1:12" ht="39" customHeight="1" x14ac:dyDescent="0.25">
      <c r="A59" s="66">
        <v>3</v>
      </c>
      <c r="B59" s="67" t="s">
        <v>192</v>
      </c>
      <c r="C59" s="66" t="s">
        <v>209</v>
      </c>
      <c r="D59" s="68" t="s">
        <v>151</v>
      </c>
      <c r="E59" s="66">
        <v>2</v>
      </c>
      <c r="F59" s="69">
        <f>'Thực trạng'!C133+'Thực trạng'!C134+'Thực trạng'!C135</f>
        <v>556.80000000000007</v>
      </c>
      <c r="G59" s="66">
        <f t="shared" si="16"/>
        <v>556.80000000000007</v>
      </c>
      <c r="H59" s="72">
        <f>'Thực trạng'!E133+'Thực trạng'!E134+'Thực trạng'!E135</f>
        <v>9.3339999999999996</v>
      </c>
      <c r="I59" s="69">
        <f t="shared" si="17"/>
        <v>186.68</v>
      </c>
      <c r="J59" s="66">
        <v>1</v>
      </c>
      <c r="K59" s="67"/>
      <c r="L59" s="70"/>
    </row>
  </sheetData>
  <mergeCells count="23">
    <mergeCell ref="B9:C9"/>
    <mergeCell ref="L6:L7"/>
    <mergeCell ref="D6:D7"/>
    <mergeCell ref="A1:C1"/>
    <mergeCell ref="A2:C2"/>
    <mergeCell ref="A4:K4"/>
    <mergeCell ref="A6:A7"/>
    <mergeCell ref="B6:B7"/>
    <mergeCell ref="C6:C7"/>
    <mergeCell ref="E6:E7"/>
    <mergeCell ref="J6:J7"/>
    <mergeCell ref="K6:K7"/>
    <mergeCell ref="F6:G6"/>
    <mergeCell ref="H6:I6"/>
    <mergeCell ref="B49:C49"/>
    <mergeCell ref="B52:C52"/>
    <mergeCell ref="B56:C56"/>
    <mergeCell ref="B17:C17"/>
    <mergeCell ref="B23:C23"/>
    <mergeCell ref="B27:C27"/>
    <mergeCell ref="B32:C32"/>
    <mergeCell ref="B36:C36"/>
    <mergeCell ref="B43:C43"/>
  </mergeCells>
  <pageMargins left="0.2" right="0.2" top="0.5" bottom="0.5" header="0.3" footer="0.3"/>
  <pageSetup paperSize="9" scale="85" orientation="landscape" verticalDpi="0" r:id="rId1"/>
  <headerFoot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"/>
  <sheetViews>
    <sheetView tabSelected="1" zoomScale="85" zoomScaleNormal="85" workbookViewId="0">
      <selection activeCell="C12" sqref="C12"/>
    </sheetView>
  </sheetViews>
  <sheetFormatPr defaultRowHeight="15.75" x14ac:dyDescent="0.25"/>
  <cols>
    <col min="1" max="1" width="15.42578125" style="3" bestFit="1" customWidth="1"/>
    <col min="2" max="8" width="17.42578125" style="3" customWidth="1"/>
    <col min="9" max="16384" width="9.140625" style="3"/>
  </cols>
  <sheetData>
    <row r="1" spans="1:8" x14ac:dyDescent="0.25">
      <c r="A1" s="94" t="s">
        <v>35</v>
      </c>
      <c r="B1" s="94"/>
      <c r="C1" s="94"/>
      <c r="H1" s="28" t="s">
        <v>182</v>
      </c>
    </row>
    <row r="2" spans="1:8" x14ac:dyDescent="0.25">
      <c r="A2" s="94" t="s">
        <v>36</v>
      </c>
      <c r="B2" s="94"/>
      <c r="C2" s="94"/>
    </row>
    <row r="4" spans="1:8" x14ac:dyDescent="0.25">
      <c r="A4" s="83" t="s">
        <v>32</v>
      </c>
      <c r="B4" s="83"/>
      <c r="C4" s="83"/>
      <c r="D4" s="83"/>
      <c r="E4" s="83"/>
      <c r="F4" s="83"/>
      <c r="G4" s="83"/>
      <c r="H4" s="83"/>
    </row>
    <row r="5" spans="1:8" x14ac:dyDescent="0.25">
      <c r="A5" s="5"/>
    </row>
    <row r="6" spans="1:8" ht="91.5" customHeight="1" x14ac:dyDescent="0.25">
      <c r="A6" s="1" t="s">
        <v>12</v>
      </c>
      <c r="B6" s="1" t="s">
        <v>13</v>
      </c>
      <c r="C6" s="1" t="s">
        <v>14</v>
      </c>
      <c r="D6" s="1" t="s">
        <v>15</v>
      </c>
      <c r="E6" s="1" t="s">
        <v>16</v>
      </c>
      <c r="F6" s="1" t="s">
        <v>17</v>
      </c>
      <c r="G6" s="1" t="s">
        <v>18</v>
      </c>
      <c r="H6" s="1" t="s">
        <v>19</v>
      </c>
    </row>
    <row r="7" spans="1:8" ht="36.75" customHeight="1" x14ac:dyDescent="0.25">
      <c r="A7" s="2" t="s">
        <v>20</v>
      </c>
      <c r="B7" s="2">
        <v>85</v>
      </c>
      <c r="C7" s="2">
        <v>4</v>
      </c>
      <c r="D7" s="2">
        <v>0</v>
      </c>
      <c r="E7" s="2">
        <f>B7-C7</f>
        <v>81</v>
      </c>
      <c r="F7" s="2">
        <v>37</v>
      </c>
      <c r="G7" s="2">
        <v>0</v>
      </c>
      <c r="H7" s="2">
        <f>B7-F7</f>
        <v>48</v>
      </c>
    </row>
    <row r="8" spans="1:8" ht="36.75" customHeight="1" x14ac:dyDescent="0.25">
      <c r="A8" s="2" t="s">
        <v>21</v>
      </c>
      <c r="B8" s="2">
        <v>10</v>
      </c>
      <c r="C8" s="2">
        <v>0</v>
      </c>
      <c r="D8" s="2">
        <v>0</v>
      </c>
      <c r="E8" s="2">
        <f t="shared" ref="E8:E9" si="0">B8-C8</f>
        <v>10</v>
      </c>
      <c r="F8" s="2">
        <v>3</v>
      </c>
      <c r="G8" s="2">
        <v>0</v>
      </c>
      <c r="H8" s="2">
        <f t="shared" ref="H8:H9" si="1">B8-F8</f>
        <v>7</v>
      </c>
    </row>
    <row r="9" spans="1:8" ht="36.75" customHeight="1" x14ac:dyDescent="0.25">
      <c r="A9" s="2" t="s">
        <v>22</v>
      </c>
      <c r="B9" s="2">
        <v>7</v>
      </c>
      <c r="C9" s="2">
        <v>0</v>
      </c>
      <c r="D9" s="2">
        <v>0</v>
      </c>
      <c r="E9" s="2">
        <f t="shared" si="0"/>
        <v>7</v>
      </c>
      <c r="F9" s="2">
        <v>0</v>
      </c>
      <c r="G9" s="2">
        <v>0</v>
      </c>
      <c r="H9" s="2">
        <f t="shared" si="1"/>
        <v>7</v>
      </c>
    </row>
    <row r="10" spans="1:8" ht="36.75" customHeight="1" x14ac:dyDescent="0.25">
      <c r="A10" s="1" t="s">
        <v>23</v>
      </c>
      <c r="B10" s="1">
        <f>SUM(B7:B9)</f>
        <v>102</v>
      </c>
      <c r="C10" s="1">
        <f t="shared" ref="C10:H10" si="2">SUM(C7:C9)</f>
        <v>4</v>
      </c>
      <c r="D10" s="1">
        <f t="shared" si="2"/>
        <v>0</v>
      </c>
      <c r="E10" s="1">
        <f t="shared" si="2"/>
        <v>98</v>
      </c>
      <c r="F10" s="1">
        <f t="shared" si="2"/>
        <v>40</v>
      </c>
      <c r="G10" s="1">
        <f t="shared" si="2"/>
        <v>0</v>
      </c>
      <c r="H10" s="1">
        <f t="shared" si="2"/>
        <v>62</v>
      </c>
    </row>
  </sheetData>
  <mergeCells count="3">
    <mergeCell ref="A4:H4"/>
    <mergeCell ref="A1:C1"/>
    <mergeCell ref="A2:C2"/>
  </mergeCells>
  <pageMargins left="0.4" right="0.4" top="0.7" bottom="0.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21"/>
  <sheetViews>
    <sheetView topLeftCell="A7" zoomScale="115" zoomScaleNormal="115" workbookViewId="0">
      <selection activeCell="M112" sqref="M112"/>
    </sheetView>
  </sheetViews>
  <sheetFormatPr defaultRowHeight="15.75" x14ac:dyDescent="0.25"/>
  <cols>
    <col min="1" max="1" width="5.140625" style="7" bestFit="1" customWidth="1"/>
    <col min="2" max="2" width="22.42578125" style="7" bestFit="1" customWidth="1"/>
    <col min="3" max="3" width="7.42578125" style="7" customWidth="1"/>
    <col min="4" max="5" width="8.28515625" style="7" customWidth="1"/>
    <col min="6" max="6" width="9.140625" style="7" customWidth="1"/>
    <col min="7" max="11" width="7.85546875" style="7" customWidth="1"/>
    <col min="12" max="16384" width="9.140625" style="7"/>
  </cols>
  <sheetData>
    <row r="1" spans="1:11" x14ac:dyDescent="0.25">
      <c r="A1" s="94" t="s">
        <v>35</v>
      </c>
      <c r="B1" s="94"/>
      <c r="C1" s="94"/>
      <c r="J1" s="83" t="s">
        <v>183</v>
      </c>
      <c r="K1" s="83"/>
    </row>
    <row r="2" spans="1:11" x14ac:dyDescent="0.25">
      <c r="A2" s="94" t="s">
        <v>36</v>
      </c>
      <c r="B2" s="94"/>
      <c r="C2" s="94"/>
    </row>
    <row r="4" spans="1:11" x14ac:dyDescent="0.25">
      <c r="A4" s="83" t="s">
        <v>34</v>
      </c>
      <c r="B4" s="83"/>
      <c r="C4" s="83"/>
      <c r="D4" s="83"/>
      <c r="E4" s="83"/>
      <c r="F4" s="83"/>
      <c r="G4" s="83"/>
      <c r="H4" s="83"/>
      <c r="I4" s="83"/>
      <c r="J4" s="83"/>
      <c r="K4" s="83"/>
    </row>
    <row r="5" spans="1:11" x14ac:dyDescent="0.25">
      <c r="A5" s="5"/>
    </row>
    <row r="6" spans="1:11" x14ac:dyDescent="0.25">
      <c r="A6" s="97" t="s">
        <v>9</v>
      </c>
      <c r="B6" s="97" t="s">
        <v>24</v>
      </c>
      <c r="C6" s="82" t="s">
        <v>25</v>
      </c>
      <c r="D6" s="82" t="s">
        <v>26</v>
      </c>
      <c r="E6" s="82"/>
      <c r="F6" s="82"/>
      <c r="G6" s="82" t="s">
        <v>27</v>
      </c>
      <c r="H6" s="82"/>
      <c r="I6" s="82"/>
      <c r="J6" s="82"/>
      <c r="K6" s="82"/>
    </row>
    <row r="7" spans="1:11" ht="60" customHeight="1" x14ac:dyDescent="0.25">
      <c r="A7" s="97"/>
      <c r="B7" s="97"/>
      <c r="C7" s="82"/>
      <c r="D7" s="1" t="s">
        <v>33</v>
      </c>
      <c r="E7" s="1" t="s">
        <v>28</v>
      </c>
      <c r="F7" s="1" t="s">
        <v>29</v>
      </c>
      <c r="G7" s="1">
        <v>2025</v>
      </c>
      <c r="H7" s="8">
        <v>2026</v>
      </c>
      <c r="I7" s="8">
        <v>2027</v>
      </c>
      <c r="J7" s="8">
        <v>2028</v>
      </c>
      <c r="K7" s="1">
        <v>2029</v>
      </c>
    </row>
    <row r="8" spans="1:11" x14ac:dyDescent="0.25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  <c r="J8" s="10">
        <v>10</v>
      </c>
      <c r="K8" s="10">
        <v>11</v>
      </c>
    </row>
    <row r="9" spans="1:11" ht="18" customHeight="1" x14ac:dyDescent="0.25">
      <c r="A9" s="21" t="s">
        <v>5</v>
      </c>
      <c r="B9" s="23" t="s">
        <v>48</v>
      </c>
      <c r="C9" s="26">
        <f>SUM(C10:C30)</f>
        <v>21</v>
      </c>
      <c r="D9" s="26">
        <f t="shared" ref="D9:E9" si="0">SUM(D10:D30)</f>
        <v>6</v>
      </c>
      <c r="E9" s="26">
        <f t="shared" si="0"/>
        <v>15</v>
      </c>
      <c r="F9" s="26"/>
      <c r="G9" s="26"/>
      <c r="H9" s="26"/>
      <c r="I9" s="26"/>
      <c r="J9" s="26"/>
      <c r="K9" s="26">
        <f t="shared" ref="K9" si="1">SUM(K10:K30)</f>
        <v>15</v>
      </c>
    </row>
    <row r="10" spans="1:11" ht="18" customHeight="1" x14ac:dyDescent="0.25">
      <c r="A10" s="2">
        <v>1</v>
      </c>
      <c r="B10" s="11" t="s">
        <v>117</v>
      </c>
      <c r="C10" s="9">
        <v>1</v>
      </c>
      <c r="D10" s="9"/>
      <c r="E10" s="9">
        <v>1</v>
      </c>
      <c r="F10" s="9"/>
      <c r="G10" s="9"/>
      <c r="H10" s="9"/>
      <c r="I10" s="9"/>
      <c r="J10" s="9"/>
      <c r="K10" s="9">
        <v>1</v>
      </c>
    </row>
    <row r="11" spans="1:11" ht="18" customHeight="1" x14ac:dyDescent="0.25">
      <c r="A11" s="2">
        <v>2</v>
      </c>
      <c r="B11" s="11" t="s">
        <v>224</v>
      </c>
      <c r="C11" s="9">
        <v>1</v>
      </c>
      <c r="D11" s="9">
        <v>1</v>
      </c>
      <c r="E11" s="9"/>
      <c r="F11" s="9"/>
      <c r="G11" s="9"/>
      <c r="H11" s="9"/>
      <c r="I11" s="9"/>
      <c r="J11" s="9"/>
      <c r="K11" s="9"/>
    </row>
    <row r="12" spans="1:11" ht="18" customHeight="1" x14ac:dyDescent="0.25">
      <c r="A12" s="2">
        <v>3</v>
      </c>
      <c r="B12" s="11" t="s">
        <v>118</v>
      </c>
      <c r="C12" s="9">
        <v>1</v>
      </c>
      <c r="D12" s="9"/>
      <c r="E12" s="9">
        <v>1</v>
      </c>
      <c r="F12" s="9"/>
      <c r="G12" s="9"/>
      <c r="H12" s="9"/>
      <c r="I12" s="9"/>
      <c r="J12" s="9"/>
      <c r="K12" s="9">
        <v>1</v>
      </c>
    </row>
    <row r="13" spans="1:11" ht="18" customHeight="1" x14ac:dyDescent="0.25">
      <c r="A13" s="2">
        <v>4</v>
      </c>
      <c r="B13" s="11" t="s">
        <v>119</v>
      </c>
      <c r="C13" s="9">
        <v>1</v>
      </c>
      <c r="D13" s="9"/>
      <c r="E13" s="9">
        <v>1</v>
      </c>
      <c r="F13" s="9"/>
      <c r="G13" s="9"/>
      <c r="H13" s="9"/>
      <c r="I13" s="9"/>
      <c r="J13" s="9"/>
      <c r="K13" s="9">
        <v>1</v>
      </c>
    </row>
    <row r="14" spans="1:11" ht="18" customHeight="1" x14ac:dyDescent="0.25">
      <c r="A14" s="2">
        <v>5</v>
      </c>
      <c r="B14" s="11" t="s">
        <v>120</v>
      </c>
      <c r="C14" s="9">
        <v>1</v>
      </c>
      <c r="D14" s="9"/>
      <c r="E14" s="9">
        <v>1</v>
      </c>
      <c r="F14" s="9"/>
      <c r="G14" s="9"/>
      <c r="H14" s="9"/>
      <c r="I14" s="9"/>
      <c r="J14" s="9"/>
      <c r="K14" s="9">
        <v>1</v>
      </c>
    </row>
    <row r="15" spans="1:11" ht="18" customHeight="1" x14ac:dyDescent="0.25">
      <c r="A15" s="2">
        <v>6</v>
      </c>
      <c r="B15" s="11" t="s">
        <v>121</v>
      </c>
      <c r="C15" s="9">
        <v>1</v>
      </c>
      <c r="D15" s="9">
        <v>1</v>
      </c>
      <c r="E15" s="9"/>
      <c r="F15" s="9"/>
      <c r="G15" s="9"/>
      <c r="H15" s="9"/>
      <c r="I15" s="9"/>
      <c r="J15" s="9"/>
      <c r="K15" s="9"/>
    </row>
    <row r="16" spans="1:11" ht="18" customHeight="1" x14ac:dyDescent="0.25">
      <c r="A16" s="2">
        <v>7</v>
      </c>
      <c r="B16" s="11" t="s">
        <v>122</v>
      </c>
      <c r="C16" s="9">
        <v>1</v>
      </c>
      <c r="D16" s="9">
        <v>1</v>
      </c>
      <c r="E16" s="9"/>
      <c r="F16" s="9"/>
      <c r="G16" s="9"/>
      <c r="H16" s="9"/>
      <c r="I16" s="9"/>
      <c r="J16" s="9"/>
      <c r="K16" s="9"/>
    </row>
    <row r="17" spans="1:11" ht="18" customHeight="1" x14ac:dyDescent="0.25">
      <c r="A17" s="2">
        <v>8</v>
      </c>
      <c r="B17" s="11" t="s">
        <v>123</v>
      </c>
      <c r="C17" s="9">
        <v>1</v>
      </c>
      <c r="D17" s="9"/>
      <c r="E17" s="9">
        <v>1</v>
      </c>
      <c r="F17" s="9"/>
      <c r="G17" s="9"/>
      <c r="H17" s="9"/>
      <c r="I17" s="9"/>
      <c r="J17" s="9"/>
      <c r="K17" s="9">
        <v>1</v>
      </c>
    </row>
    <row r="18" spans="1:11" ht="18" customHeight="1" x14ac:dyDescent="0.25">
      <c r="A18" s="2">
        <v>9</v>
      </c>
      <c r="B18" s="11" t="s">
        <v>124</v>
      </c>
      <c r="C18" s="9">
        <v>1</v>
      </c>
      <c r="D18" s="9"/>
      <c r="E18" s="9">
        <v>1</v>
      </c>
      <c r="F18" s="9"/>
      <c r="G18" s="9"/>
      <c r="H18" s="9"/>
      <c r="I18" s="9"/>
      <c r="J18" s="9"/>
      <c r="K18" s="9">
        <v>1</v>
      </c>
    </row>
    <row r="19" spans="1:11" ht="18" customHeight="1" x14ac:dyDescent="0.25">
      <c r="A19" s="2">
        <v>10</v>
      </c>
      <c r="B19" s="11" t="s">
        <v>125</v>
      </c>
      <c r="C19" s="9">
        <v>1</v>
      </c>
      <c r="D19" s="9"/>
      <c r="E19" s="9">
        <v>1</v>
      </c>
      <c r="F19" s="9"/>
      <c r="G19" s="9"/>
      <c r="H19" s="9"/>
      <c r="I19" s="9"/>
      <c r="J19" s="9"/>
      <c r="K19" s="9">
        <v>1</v>
      </c>
    </row>
    <row r="20" spans="1:11" ht="18" customHeight="1" x14ac:dyDescent="0.25">
      <c r="A20" s="2">
        <v>11</v>
      </c>
      <c r="B20" s="11" t="s">
        <v>126</v>
      </c>
      <c r="C20" s="9">
        <v>1</v>
      </c>
      <c r="D20" s="9"/>
      <c r="E20" s="9">
        <v>1</v>
      </c>
      <c r="F20" s="9"/>
      <c r="G20" s="9"/>
      <c r="H20" s="9"/>
      <c r="I20" s="9"/>
      <c r="J20" s="9"/>
      <c r="K20" s="9">
        <v>1</v>
      </c>
    </row>
    <row r="21" spans="1:11" ht="18" customHeight="1" x14ac:dyDescent="0.25">
      <c r="A21" s="2">
        <v>12</v>
      </c>
      <c r="B21" s="19" t="s">
        <v>127</v>
      </c>
      <c r="C21" s="9">
        <v>1</v>
      </c>
      <c r="D21" s="9"/>
      <c r="E21" s="9">
        <v>1</v>
      </c>
      <c r="F21" s="9"/>
      <c r="G21" s="9"/>
      <c r="H21" s="9"/>
      <c r="I21" s="9"/>
      <c r="J21" s="9"/>
      <c r="K21" s="9">
        <v>1</v>
      </c>
    </row>
    <row r="22" spans="1:11" ht="18" customHeight="1" x14ac:dyDescent="0.25">
      <c r="A22" s="2">
        <v>13</v>
      </c>
      <c r="B22" s="11" t="s">
        <v>128</v>
      </c>
      <c r="C22" s="9">
        <v>1</v>
      </c>
      <c r="D22" s="9">
        <v>1</v>
      </c>
      <c r="E22" s="9"/>
      <c r="F22" s="9"/>
      <c r="G22" s="9"/>
      <c r="H22" s="9"/>
      <c r="I22" s="9"/>
      <c r="J22" s="9"/>
      <c r="K22" s="9"/>
    </row>
    <row r="23" spans="1:11" ht="18" customHeight="1" x14ac:dyDescent="0.25">
      <c r="A23" s="2">
        <v>14</v>
      </c>
      <c r="B23" s="19" t="s">
        <v>129</v>
      </c>
      <c r="C23" s="9">
        <v>1</v>
      </c>
      <c r="D23" s="9"/>
      <c r="E23" s="9">
        <v>1</v>
      </c>
      <c r="F23" s="9"/>
      <c r="G23" s="9"/>
      <c r="H23" s="9"/>
      <c r="I23" s="9"/>
      <c r="J23" s="9"/>
      <c r="K23" s="9">
        <v>1</v>
      </c>
    </row>
    <row r="24" spans="1:11" ht="18" customHeight="1" x14ac:dyDescent="0.25">
      <c r="A24" s="2">
        <v>15</v>
      </c>
      <c r="B24" s="11" t="s">
        <v>130</v>
      </c>
      <c r="C24" s="9">
        <v>1</v>
      </c>
      <c r="D24" s="9"/>
      <c r="E24" s="9">
        <v>1</v>
      </c>
      <c r="F24" s="9"/>
      <c r="G24" s="9"/>
      <c r="H24" s="9"/>
      <c r="I24" s="9"/>
      <c r="J24" s="9"/>
      <c r="K24" s="9">
        <v>1</v>
      </c>
    </row>
    <row r="25" spans="1:11" ht="18" customHeight="1" x14ac:dyDescent="0.25">
      <c r="A25" s="2">
        <v>16</v>
      </c>
      <c r="B25" s="19" t="s">
        <v>131</v>
      </c>
      <c r="C25" s="9">
        <v>1</v>
      </c>
      <c r="D25" s="9">
        <v>1</v>
      </c>
      <c r="E25" s="9"/>
      <c r="F25" s="9"/>
      <c r="G25" s="9"/>
      <c r="H25" s="9"/>
      <c r="I25" s="9"/>
      <c r="J25" s="9"/>
      <c r="K25" s="9"/>
    </row>
    <row r="26" spans="1:11" ht="18" customHeight="1" x14ac:dyDescent="0.25">
      <c r="A26" s="2">
        <v>17</v>
      </c>
      <c r="B26" s="19" t="s">
        <v>132</v>
      </c>
      <c r="C26" s="9">
        <v>1</v>
      </c>
      <c r="D26" s="9"/>
      <c r="E26" s="9">
        <v>1</v>
      </c>
      <c r="F26" s="9"/>
      <c r="G26" s="9"/>
      <c r="H26" s="9"/>
      <c r="I26" s="9"/>
      <c r="J26" s="9"/>
      <c r="K26" s="9">
        <v>1</v>
      </c>
    </row>
    <row r="27" spans="1:11" ht="18" customHeight="1" x14ac:dyDescent="0.25">
      <c r="A27" s="2">
        <v>18</v>
      </c>
      <c r="B27" s="19" t="s">
        <v>133</v>
      </c>
      <c r="C27" s="9">
        <v>1</v>
      </c>
      <c r="D27" s="9"/>
      <c r="E27" s="9">
        <v>1</v>
      </c>
      <c r="F27" s="9"/>
      <c r="G27" s="9"/>
      <c r="H27" s="9"/>
      <c r="I27" s="9"/>
      <c r="J27" s="9"/>
      <c r="K27" s="9">
        <v>1</v>
      </c>
    </row>
    <row r="28" spans="1:11" ht="18" customHeight="1" x14ac:dyDescent="0.25">
      <c r="A28" s="2">
        <v>19</v>
      </c>
      <c r="B28" s="19" t="s">
        <v>134</v>
      </c>
      <c r="C28" s="9">
        <v>1</v>
      </c>
      <c r="D28" s="9">
        <v>1</v>
      </c>
      <c r="E28" s="9"/>
      <c r="F28" s="9"/>
      <c r="G28" s="9"/>
      <c r="H28" s="9"/>
      <c r="I28" s="9"/>
      <c r="J28" s="9"/>
      <c r="K28" s="9"/>
    </row>
    <row r="29" spans="1:11" ht="18" customHeight="1" x14ac:dyDescent="0.25">
      <c r="A29" s="2">
        <v>20</v>
      </c>
      <c r="B29" s="19" t="s">
        <v>135</v>
      </c>
      <c r="C29" s="9">
        <v>1</v>
      </c>
      <c r="D29" s="9"/>
      <c r="E29" s="9">
        <v>1</v>
      </c>
      <c r="F29" s="9"/>
      <c r="G29" s="9"/>
      <c r="H29" s="9"/>
      <c r="I29" s="9"/>
      <c r="J29" s="9"/>
      <c r="K29" s="9">
        <v>1</v>
      </c>
    </row>
    <row r="30" spans="1:11" ht="18" customHeight="1" x14ac:dyDescent="0.25">
      <c r="A30" s="2">
        <v>21</v>
      </c>
      <c r="B30" s="19" t="s">
        <v>136</v>
      </c>
      <c r="C30" s="9">
        <v>1</v>
      </c>
      <c r="D30" s="9"/>
      <c r="E30" s="9">
        <v>1</v>
      </c>
      <c r="F30" s="9"/>
      <c r="G30" s="9"/>
      <c r="H30" s="9"/>
      <c r="I30" s="9"/>
      <c r="J30" s="9"/>
      <c r="K30" s="9">
        <v>1</v>
      </c>
    </row>
    <row r="31" spans="1:11" ht="18" customHeight="1" x14ac:dyDescent="0.25">
      <c r="A31" s="21" t="s">
        <v>6</v>
      </c>
      <c r="B31" s="23" t="s">
        <v>46</v>
      </c>
      <c r="C31" s="26">
        <f>SUM(C32:C42)</f>
        <v>11</v>
      </c>
      <c r="D31" s="26">
        <f t="shared" ref="D31:E31" si="2">SUM(D32:D42)</f>
        <v>5</v>
      </c>
      <c r="E31" s="26">
        <f t="shared" si="2"/>
        <v>6</v>
      </c>
      <c r="F31" s="26"/>
      <c r="G31" s="26"/>
      <c r="H31" s="26"/>
      <c r="I31" s="26"/>
      <c r="J31" s="26"/>
      <c r="K31" s="26">
        <f t="shared" ref="K31" si="3">SUM(K32:K42)</f>
        <v>6</v>
      </c>
    </row>
    <row r="32" spans="1:11" ht="18" customHeight="1" x14ac:dyDescent="0.25">
      <c r="A32" s="2">
        <v>1</v>
      </c>
      <c r="B32" s="11" t="s">
        <v>110</v>
      </c>
      <c r="C32" s="9">
        <v>1</v>
      </c>
      <c r="D32" s="9"/>
      <c r="E32" s="9">
        <v>1</v>
      </c>
      <c r="F32" s="9"/>
      <c r="G32" s="9"/>
      <c r="H32" s="9"/>
      <c r="I32" s="9"/>
      <c r="J32" s="9"/>
      <c r="K32" s="9">
        <v>1</v>
      </c>
    </row>
    <row r="33" spans="1:11" ht="18" customHeight="1" x14ac:dyDescent="0.25">
      <c r="A33" s="2">
        <v>2</v>
      </c>
      <c r="B33" s="11" t="s">
        <v>68</v>
      </c>
      <c r="C33" s="9">
        <v>1</v>
      </c>
      <c r="D33" s="9">
        <v>1</v>
      </c>
      <c r="E33" s="9"/>
      <c r="F33" s="9"/>
      <c r="G33" s="9"/>
      <c r="H33" s="9"/>
      <c r="I33" s="9"/>
      <c r="J33" s="9"/>
      <c r="K33" s="9"/>
    </row>
    <row r="34" spans="1:11" ht="18" customHeight="1" x14ac:dyDescent="0.25">
      <c r="A34" s="2">
        <v>3</v>
      </c>
      <c r="B34" s="11" t="s">
        <v>111</v>
      </c>
      <c r="C34" s="9">
        <v>1</v>
      </c>
      <c r="D34" s="9"/>
      <c r="E34" s="9">
        <v>1</v>
      </c>
      <c r="F34" s="9"/>
      <c r="G34" s="9"/>
      <c r="H34" s="9"/>
      <c r="I34" s="9"/>
      <c r="J34" s="9"/>
      <c r="K34" s="9">
        <v>1</v>
      </c>
    </row>
    <row r="35" spans="1:11" ht="18" customHeight="1" x14ac:dyDescent="0.25">
      <c r="A35" s="2">
        <v>4</v>
      </c>
      <c r="B35" s="11" t="s">
        <v>112</v>
      </c>
      <c r="C35" s="9">
        <v>1</v>
      </c>
      <c r="D35" s="9"/>
      <c r="E35" s="9">
        <v>1</v>
      </c>
      <c r="F35" s="9"/>
      <c r="G35" s="9"/>
      <c r="H35" s="9"/>
      <c r="I35" s="9"/>
      <c r="J35" s="9"/>
      <c r="K35" s="9">
        <v>1</v>
      </c>
    </row>
    <row r="36" spans="1:11" ht="18" customHeight="1" x14ac:dyDescent="0.25">
      <c r="A36" s="2">
        <v>5</v>
      </c>
      <c r="B36" s="11" t="s">
        <v>225</v>
      </c>
      <c r="C36" s="9">
        <v>1</v>
      </c>
      <c r="D36" s="9">
        <v>1</v>
      </c>
      <c r="E36" s="9"/>
      <c r="F36" s="9"/>
      <c r="G36" s="9"/>
      <c r="H36" s="9"/>
      <c r="I36" s="9"/>
      <c r="J36" s="9"/>
      <c r="K36" s="9"/>
    </row>
    <row r="37" spans="1:11" ht="18" customHeight="1" x14ac:dyDescent="0.25">
      <c r="A37" s="2">
        <v>6</v>
      </c>
      <c r="B37" s="11" t="s">
        <v>226</v>
      </c>
      <c r="C37" s="9">
        <v>1</v>
      </c>
      <c r="D37" s="9"/>
      <c r="E37" s="9">
        <v>1</v>
      </c>
      <c r="F37" s="9"/>
      <c r="G37" s="9"/>
      <c r="H37" s="9"/>
      <c r="I37" s="9"/>
      <c r="J37" s="9"/>
      <c r="K37" s="9">
        <v>1</v>
      </c>
    </row>
    <row r="38" spans="1:11" ht="15.75" customHeight="1" x14ac:dyDescent="0.25">
      <c r="A38" s="2">
        <v>7</v>
      </c>
      <c r="B38" s="11" t="s">
        <v>227</v>
      </c>
      <c r="C38" s="9">
        <v>1</v>
      </c>
      <c r="D38" s="9">
        <v>1</v>
      </c>
      <c r="E38" s="9"/>
      <c r="F38" s="9"/>
      <c r="G38" s="9"/>
      <c r="H38" s="9"/>
      <c r="I38" s="9"/>
      <c r="J38" s="9"/>
      <c r="K38" s="9"/>
    </row>
    <row r="39" spans="1:11" ht="15.75" customHeight="1" x14ac:dyDescent="0.25">
      <c r="A39" s="2">
        <v>8</v>
      </c>
      <c r="B39" s="11" t="s">
        <v>113</v>
      </c>
      <c r="C39" s="9">
        <v>1</v>
      </c>
      <c r="D39" s="9">
        <v>1</v>
      </c>
      <c r="E39" s="9"/>
      <c r="F39" s="9"/>
      <c r="G39" s="9"/>
      <c r="H39" s="9"/>
      <c r="I39" s="9"/>
      <c r="J39" s="9"/>
      <c r="K39" s="9"/>
    </row>
    <row r="40" spans="1:11" ht="15.75" customHeight="1" x14ac:dyDescent="0.25">
      <c r="A40" s="2">
        <v>9</v>
      </c>
      <c r="B40" s="11" t="s">
        <v>115</v>
      </c>
      <c r="C40" s="9">
        <v>1</v>
      </c>
      <c r="D40" s="9"/>
      <c r="E40" s="9">
        <v>1</v>
      </c>
      <c r="F40" s="9"/>
      <c r="G40" s="9"/>
      <c r="H40" s="9"/>
      <c r="I40" s="9"/>
      <c r="J40" s="9"/>
      <c r="K40" s="9">
        <v>1</v>
      </c>
    </row>
    <row r="41" spans="1:11" ht="15.75" customHeight="1" x14ac:dyDescent="0.25">
      <c r="A41" s="2">
        <v>10</v>
      </c>
      <c r="B41" s="11" t="s">
        <v>116</v>
      </c>
      <c r="C41" s="9">
        <v>1</v>
      </c>
      <c r="D41" s="9"/>
      <c r="E41" s="9">
        <v>1</v>
      </c>
      <c r="F41" s="9"/>
      <c r="G41" s="9"/>
      <c r="H41" s="9"/>
      <c r="I41" s="9"/>
      <c r="J41" s="9"/>
      <c r="K41" s="9">
        <v>1</v>
      </c>
    </row>
    <row r="42" spans="1:11" ht="15.75" customHeight="1" x14ac:dyDescent="0.25">
      <c r="A42" s="2">
        <v>11</v>
      </c>
      <c r="B42" s="11" t="s">
        <v>114</v>
      </c>
      <c r="C42" s="9">
        <v>1</v>
      </c>
      <c r="D42" s="9">
        <v>1</v>
      </c>
      <c r="E42" s="9"/>
      <c r="F42" s="9"/>
      <c r="G42" s="9"/>
      <c r="H42" s="9"/>
      <c r="I42" s="9"/>
      <c r="J42" s="9"/>
      <c r="K42" s="9"/>
    </row>
    <row r="43" spans="1:11" x14ac:dyDescent="0.25">
      <c r="A43" s="21" t="s">
        <v>42</v>
      </c>
      <c r="B43" s="23" t="s">
        <v>41</v>
      </c>
      <c r="C43" s="26">
        <f>SUM(C44:C52)</f>
        <v>9</v>
      </c>
      <c r="D43" s="26">
        <f t="shared" ref="D43:E43" si="4">SUM(D44:D52)</f>
        <v>3</v>
      </c>
      <c r="E43" s="26">
        <f t="shared" si="4"/>
        <v>6</v>
      </c>
      <c r="F43" s="26"/>
      <c r="G43" s="26"/>
      <c r="H43" s="26"/>
      <c r="I43" s="26"/>
      <c r="J43" s="26"/>
      <c r="K43" s="26">
        <f t="shared" ref="K43" si="5">SUM(K44:K52)</f>
        <v>6</v>
      </c>
    </row>
    <row r="44" spans="1:11" x14ac:dyDescent="0.25">
      <c r="A44" s="2">
        <v>1</v>
      </c>
      <c r="B44" s="11" t="s">
        <v>93</v>
      </c>
      <c r="C44" s="9">
        <v>1</v>
      </c>
      <c r="D44" s="9"/>
      <c r="E44" s="9">
        <v>1</v>
      </c>
      <c r="F44" s="9"/>
      <c r="G44" s="9"/>
      <c r="H44" s="9"/>
      <c r="I44" s="9"/>
      <c r="J44" s="9"/>
      <c r="K44" s="9">
        <v>1</v>
      </c>
    </row>
    <row r="45" spans="1:11" x14ac:dyDescent="0.25">
      <c r="A45" s="2">
        <v>2</v>
      </c>
      <c r="B45" s="11" t="s">
        <v>228</v>
      </c>
      <c r="C45" s="9">
        <v>1</v>
      </c>
      <c r="D45" s="9">
        <v>1</v>
      </c>
      <c r="E45" s="9"/>
      <c r="F45" s="9"/>
      <c r="G45" s="9"/>
      <c r="H45" s="9"/>
      <c r="I45" s="9"/>
      <c r="J45" s="9"/>
      <c r="K45" s="9"/>
    </row>
    <row r="46" spans="1:11" x14ac:dyDescent="0.25">
      <c r="A46" s="2">
        <v>3</v>
      </c>
      <c r="B46" s="11" t="s">
        <v>94</v>
      </c>
      <c r="C46" s="9">
        <v>1</v>
      </c>
      <c r="D46" s="9"/>
      <c r="E46" s="9">
        <v>1</v>
      </c>
      <c r="F46" s="9"/>
      <c r="G46" s="9"/>
      <c r="H46" s="9"/>
      <c r="I46" s="9"/>
      <c r="J46" s="9"/>
      <c r="K46" s="9">
        <v>1</v>
      </c>
    </row>
    <row r="47" spans="1:11" x14ac:dyDescent="0.25">
      <c r="A47" s="2">
        <v>4</v>
      </c>
      <c r="B47" s="11" t="s">
        <v>96</v>
      </c>
      <c r="C47" s="9">
        <v>1</v>
      </c>
      <c r="D47" s="9">
        <v>1</v>
      </c>
      <c r="E47" s="9"/>
      <c r="F47" s="9"/>
      <c r="G47" s="9"/>
      <c r="H47" s="9"/>
      <c r="I47" s="9"/>
      <c r="J47" s="9"/>
      <c r="K47" s="9"/>
    </row>
    <row r="48" spans="1:11" x14ac:dyDescent="0.25">
      <c r="A48" s="2">
        <v>5</v>
      </c>
      <c r="B48" s="11" t="s">
        <v>97</v>
      </c>
      <c r="C48" s="9">
        <v>1</v>
      </c>
      <c r="D48" s="9"/>
      <c r="E48" s="9">
        <v>1</v>
      </c>
      <c r="F48" s="9"/>
      <c r="G48" s="9"/>
      <c r="H48" s="9"/>
      <c r="I48" s="9"/>
      <c r="J48" s="9"/>
      <c r="K48" s="9">
        <v>1</v>
      </c>
    </row>
    <row r="49" spans="1:11" x14ac:dyDescent="0.25">
      <c r="A49" s="2">
        <v>6</v>
      </c>
      <c r="B49" s="11" t="s">
        <v>98</v>
      </c>
      <c r="C49" s="9">
        <v>1</v>
      </c>
      <c r="D49" s="9"/>
      <c r="E49" s="9">
        <v>1</v>
      </c>
      <c r="F49" s="9"/>
      <c r="G49" s="9"/>
      <c r="H49" s="9"/>
      <c r="I49" s="9"/>
      <c r="J49" s="9"/>
      <c r="K49" s="9">
        <v>1</v>
      </c>
    </row>
    <row r="50" spans="1:11" x14ac:dyDescent="0.25">
      <c r="A50" s="2">
        <v>7</v>
      </c>
      <c r="B50" s="11" t="s">
        <v>99</v>
      </c>
      <c r="C50" s="9">
        <v>1</v>
      </c>
      <c r="D50" s="9"/>
      <c r="E50" s="9">
        <v>1</v>
      </c>
      <c r="F50" s="9"/>
      <c r="G50" s="9"/>
      <c r="H50" s="9"/>
      <c r="I50" s="9"/>
      <c r="J50" s="9"/>
      <c r="K50" s="9">
        <v>1</v>
      </c>
    </row>
    <row r="51" spans="1:11" x14ac:dyDescent="0.25">
      <c r="A51" s="2">
        <v>8</v>
      </c>
      <c r="B51" s="11" t="s">
        <v>100</v>
      </c>
      <c r="C51" s="9">
        <v>1</v>
      </c>
      <c r="D51" s="9"/>
      <c r="E51" s="9">
        <v>1</v>
      </c>
      <c r="F51" s="9"/>
      <c r="G51" s="9"/>
      <c r="H51" s="9"/>
      <c r="I51" s="9"/>
      <c r="J51" s="9"/>
      <c r="K51" s="9">
        <v>1</v>
      </c>
    </row>
    <row r="52" spans="1:11" x14ac:dyDescent="0.25">
      <c r="A52" s="2">
        <v>9</v>
      </c>
      <c r="B52" s="11" t="s">
        <v>95</v>
      </c>
      <c r="C52" s="9">
        <v>1</v>
      </c>
      <c r="D52" s="9">
        <v>1</v>
      </c>
      <c r="E52" s="9"/>
      <c r="F52" s="9"/>
      <c r="G52" s="9"/>
      <c r="H52" s="9"/>
      <c r="I52" s="9"/>
      <c r="J52" s="9"/>
      <c r="K52" s="9"/>
    </row>
    <row r="53" spans="1:11" x14ac:dyDescent="0.25">
      <c r="A53" s="21" t="s">
        <v>43</v>
      </c>
      <c r="B53" s="23" t="s">
        <v>44</v>
      </c>
      <c r="C53" s="26">
        <f>SUM(C54:C64)</f>
        <v>11</v>
      </c>
      <c r="D53" s="26">
        <f t="shared" ref="D53:E53" si="6">SUM(D54:D64)</f>
        <v>4</v>
      </c>
      <c r="E53" s="26">
        <f t="shared" si="6"/>
        <v>7</v>
      </c>
      <c r="F53" s="26"/>
      <c r="G53" s="26"/>
      <c r="H53" s="26"/>
      <c r="I53" s="26"/>
      <c r="J53" s="26"/>
      <c r="K53" s="26">
        <f t="shared" ref="K53" si="7">SUM(K54:K64)</f>
        <v>7</v>
      </c>
    </row>
    <row r="54" spans="1:11" x14ac:dyDescent="0.25">
      <c r="A54" s="2">
        <v>1</v>
      </c>
      <c r="B54" s="11" t="s">
        <v>101</v>
      </c>
      <c r="C54" s="9">
        <v>1</v>
      </c>
      <c r="D54" s="9"/>
      <c r="E54" s="9">
        <v>1</v>
      </c>
      <c r="F54" s="9"/>
      <c r="G54" s="9"/>
      <c r="H54" s="9"/>
      <c r="I54" s="9"/>
      <c r="J54" s="9"/>
      <c r="K54" s="9">
        <v>1</v>
      </c>
    </row>
    <row r="55" spans="1:11" x14ac:dyDescent="0.25">
      <c r="A55" s="2">
        <v>2</v>
      </c>
      <c r="B55" s="11" t="s">
        <v>102</v>
      </c>
      <c r="C55" s="9">
        <v>1</v>
      </c>
      <c r="D55" s="9">
        <v>1</v>
      </c>
      <c r="E55" s="9"/>
      <c r="F55" s="9"/>
      <c r="G55" s="9"/>
      <c r="H55" s="9"/>
      <c r="I55" s="9"/>
      <c r="J55" s="9"/>
      <c r="K55" s="9"/>
    </row>
    <row r="56" spans="1:11" x14ac:dyDescent="0.25">
      <c r="A56" s="2">
        <v>3</v>
      </c>
      <c r="B56" s="11" t="s">
        <v>103</v>
      </c>
      <c r="C56" s="9">
        <v>1</v>
      </c>
      <c r="D56" s="9"/>
      <c r="E56" s="9">
        <v>1</v>
      </c>
      <c r="F56" s="9"/>
      <c r="G56" s="9"/>
      <c r="H56" s="9"/>
      <c r="I56" s="9"/>
      <c r="J56" s="9"/>
      <c r="K56" s="9">
        <v>1</v>
      </c>
    </row>
    <row r="57" spans="1:11" x14ac:dyDescent="0.25">
      <c r="A57" s="2">
        <v>4</v>
      </c>
      <c r="B57" s="17" t="s">
        <v>104</v>
      </c>
      <c r="C57" s="9">
        <v>1</v>
      </c>
      <c r="D57" s="9">
        <v>1</v>
      </c>
      <c r="E57" s="9"/>
      <c r="F57" s="9"/>
      <c r="G57" s="9"/>
      <c r="H57" s="9"/>
      <c r="I57" s="9"/>
      <c r="J57" s="9"/>
      <c r="K57" s="9"/>
    </row>
    <row r="58" spans="1:11" x14ac:dyDescent="0.25">
      <c r="A58" s="2">
        <v>5</v>
      </c>
      <c r="B58" s="11" t="s">
        <v>105</v>
      </c>
      <c r="C58" s="9">
        <v>1</v>
      </c>
      <c r="D58" s="9">
        <v>1</v>
      </c>
      <c r="E58" s="9"/>
      <c r="F58" s="9"/>
      <c r="G58" s="9"/>
      <c r="H58" s="9"/>
      <c r="I58" s="9"/>
      <c r="J58" s="9"/>
      <c r="K58" s="9"/>
    </row>
    <row r="59" spans="1:11" x14ac:dyDescent="0.25">
      <c r="A59" s="2">
        <v>6</v>
      </c>
      <c r="B59" s="11" t="s">
        <v>106</v>
      </c>
      <c r="C59" s="9">
        <v>1</v>
      </c>
      <c r="D59" s="9"/>
      <c r="E59" s="9">
        <v>1</v>
      </c>
      <c r="F59" s="9"/>
      <c r="G59" s="9"/>
      <c r="H59" s="9"/>
      <c r="I59" s="9"/>
      <c r="J59" s="9"/>
      <c r="K59" s="9">
        <v>1</v>
      </c>
    </row>
    <row r="60" spans="1:11" x14ac:dyDescent="0.25">
      <c r="A60" s="2">
        <v>7</v>
      </c>
      <c r="B60" s="11" t="s">
        <v>229</v>
      </c>
      <c r="C60" s="9">
        <v>1</v>
      </c>
      <c r="D60" s="9"/>
      <c r="E60" s="9">
        <v>1</v>
      </c>
      <c r="F60" s="9"/>
      <c r="G60" s="9"/>
      <c r="H60" s="9"/>
      <c r="I60" s="9"/>
      <c r="J60" s="9"/>
      <c r="K60" s="9">
        <v>1</v>
      </c>
    </row>
    <row r="61" spans="1:11" x14ac:dyDescent="0.25">
      <c r="A61" s="2">
        <v>8</v>
      </c>
      <c r="B61" s="11" t="s">
        <v>107</v>
      </c>
      <c r="C61" s="9">
        <v>1</v>
      </c>
      <c r="D61" s="9"/>
      <c r="E61" s="9">
        <v>1</v>
      </c>
      <c r="F61" s="9"/>
      <c r="G61" s="9"/>
      <c r="H61" s="9"/>
      <c r="I61" s="9"/>
      <c r="J61" s="9"/>
      <c r="K61" s="9">
        <v>1</v>
      </c>
    </row>
    <row r="62" spans="1:11" x14ac:dyDescent="0.25">
      <c r="A62" s="2">
        <v>9</v>
      </c>
      <c r="B62" s="17" t="s">
        <v>108</v>
      </c>
      <c r="C62" s="9">
        <v>1</v>
      </c>
      <c r="D62" s="9"/>
      <c r="E62" s="9">
        <v>1</v>
      </c>
      <c r="F62" s="9"/>
      <c r="G62" s="9"/>
      <c r="H62" s="9"/>
      <c r="I62" s="9"/>
      <c r="J62" s="9"/>
      <c r="K62" s="9">
        <v>1</v>
      </c>
    </row>
    <row r="63" spans="1:11" x14ac:dyDescent="0.25">
      <c r="A63" s="2">
        <v>10</v>
      </c>
      <c r="B63" s="17" t="s">
        <v>230</v>
      </c>
      <c r="C63" s="9">
        <v>1</v>
      </c>
      <c r="D63" s="9"/>
      <c r="E63" s="9">
        <v>1</v>
      </c>
      <c r="F63" s="9"/>
      <c r="G63" s="9"/>
      <c r="H63" s="9"/>
      <c r="I63" s="9"/>
      <c r="J63" s="9"/>
      <c r="K63" s="9">
        <v>1</v>
      </c>
    </row>
    <row r="64" spans="1:11" x14ac:dyDescent="0.25">
      <c r="A64" s="2">
        <v>11</v>
      </c>
      <c r="B64" s="17" t="s">
        <v>109</v>
      </c>
      <c r="C64" s="9">
        <v>1</v>
      </c>
      <c r="D64" s="9">
        <v>1</v>
      </c>
      <c r="E64" s="9"/>
      <c r="F64" s="9"/>
      <c r="G64" s="9"/>
      <c r="H64" s="9"/>
      <c r="I64" s="9"/>
      <c r="J64" s="9"/>
      <c r="K64" s="9"/>
    </row>
    <row r="65" spans="1:11" x14ac:dyDescent="0.25">
      <c r="A65" s="21" t="s">
        <v>45</v>
      </c>
      <c r="B65" s="23" t="s">
        <v>40</v>
      </c>
      <c r="C65" s="26">
        <f>SUM(C66:C73)</f>
        <v>8</v>
      </c>
      <c r="D65" s="26">
        <f t="shared" ref="D65:E65" si="8">SUM(D66:D73)</f>
        <v>3</v>
      </c>
      <c r="E65" s="26">
        <f t="shared" si="8"/>
        <v>5</v>
      </c>
      <c r="F65" s="26"/>
      <c r="G65" s="26"/>
      <c r="H65" s="26"/>
      <c r="I65" s="26"/>
      <c r="J65" s="26"/>
      <c r="K65" s="26">
        <f t="shared" ref="K65" si="9">SUM(K66:K73)</f>
        <v>5</v>
      </c>
    </row>
    <row r="66" spans="1:11" x14ac:dyDescent="0.25">
      <c r="A66" s="2">
        <v>1</v>
      </c>
      <c r="B66" s="11" t="s">
        <v>86</v>
      </c>
      <c r="C66" s="9">
        <v>1</v>
      </c>
      <c r="D66" s="9"/>
      <c r="E66" s="9">
        <v>1</v>
      </c>
      <c r="F66" s="9"/>
      <c r="G66" s="9"/>
      <c r="H66" s="9"/>
      <c r="I66" s="9"/>
      <c r="J66" s="9"/>
      <c r="K66" s="9">
        <v>1</v>
      </c>
    </row>
    <row r="67" spans="1:11" x14ac:dyDescent="0.25">
      <c r="A67" s="2">
        <v>2</v>
      </c>
      <c r="B67" s="11" t="s">
        <v>87</v>
      </c>
      <c r="C67" s="9">
        <v>1</v>
      </c>
      <c r="D67" s="9"/>
      <c r="E67" s="9">
        <v>1</v>
      </c>
      <c r="F67" s="9"/>
      <c r="G67" s="9"/>
      <c r="H67" s="9"/>
      <c r="I67" s="9"/>
      <c r="J67" s="9"/>
      <c r="K67" s="9">
        <v>1</v>
      </c>
    </row>
    <row r="68" spans="1:11" x14ac:dyDescent="0.25">
      <c r="A68" s="2">
        <v>3</v>
      </c>
      <c r="B68" s="11" t="s">
        <v>88</v>
      </c>
      <c r="C68" s="9">
        <v>1</v>
      </c>
      <c r="D68" s="9"/>
      <c r="E68" s="9">
        <v>1</v>
      </c>
      <c r="F68" s="9"/>
      <c r="G68" s="9"/>
      <c r="H68" s="9"/>
      <c r="I68" s="9"/>
      <c r="J68" s="9"/>
      <c r="K68" s="9">
        <v>1</v>
      </c>
    </row>
    <row r="69" spans="1:11" x14ac:dyDescent="0.25">
      <c r="A69" s="2">
        <v>4</v>
      </c>
      <c r="B69" s="11" t="s">
        <v>200</v>
      </c>
      <c r="C69" s="9">
        <v>1</v>
      </c>
      <c r="D69" s="9"/>
      <c r="E69" s="9">
        <v>1</v>
      </c>
      <c r="F69" s="9"/>
      <c r="G69" s="9"/>
      <c r="H69" s="9"/>
      <c r="I69" s="9"/>
      <c r="J69" s="9"/>
      <c r="K69" s="9">
        <v>1</v>
      </c>
    </row>
    <row r="70" spans="1:11" x14ac:dyDescent="0.25">
      <c r="A70" s="2">
        <v>5</v>
      </c>
      <c r="B70" s="11" t="s">
        <v>90</v>
      </c>
      <c r="C70" s="9">
        <v>1</v>
      </c>
      <c r="D70" s="9">
        <v>1</v>
      </c>
      <c r="E70" s="9"/>
      <c r="F70" s="9"/>
      <c r="G70" s="9"/>
      <c r="H70" s="9"/>
      <c r="I70" s="9"/>
      <c r="J70" s="9"/>
      <c r="K70" s="9"/>
    </row>
    <row r="71" spans="1:11" x14ac:dyDescent="0.25">
      <c r="A71" s="2">
        <v>6</v>
      </c>
      <c r="B71" s="11" t="s">
        <v>91</v>
      </c>
      <c r="C71" s="9">
        <v>1</v>
      </c>
      <c r="D71" s="9">
        <v>1</v>
      </c>
      <c r="E71" s="9"/>
      <c r="F71" s="9"/>
      <c r="G71" s="9"/>
      <c r="H71" s="9"/>
      <c r="I71" s="9"/>
      <c r="J71" s="9"/>
      <c r="K71" s="9"/>
    </row>
    <row r="72" spans="1:11" x14ac:dyDescent="0.25">
      <c r="A72" s="2">
        <v>7</v>
      </c>
      <c r="B72" s="11" t="s">
        <v>92</v>
      </c>
      <c r="C72" s="9">
        <v>1</v>
      </c>
      <c r="D72" s="9"/>
      <c r="E72" s="9">
        <v>1</v>
      </c>
      <c r="F72" s="9"/>
      <c r="G72" s="9"/>
      <c r="H72" s="9"/>
      <c r="I72" s="9"/>
      <c r="J72" s="9"/>
      <c r="K72" s="9">
        <v>1</v>
      </c>
    </row>
    <row r="73" spans="1:11" x14ac:dyDescent="0.25">
      <c r="A73" s="2">
        <v>8</v>
      </c>
      <c r="B73" s="11" t="s">
        <v>89</v>
      </c>
      <c r="C73" s="9">
        <v>1</v>
      </c>
      <c r="D73" s="9">
        <v>1</v>
      </c>
      <c r="E73" s="9"/>
      <c r="F73" s="9"/>
      <c r="G73" s="9"/>
      <c r="H73" s="9"/>
      <c r="I73" s="9"/>
      <c r="J73" s="9"/>
      <c r="K73" s="9"/>
    </row>
    <row r="74" spans="1:11" x14ac:dyDescent="0.25">
      <c r="A74" s="21" t="s">
        <v>47</v>
      </c>
      <c r="B74" s="23" t="s">
        <v>30</v>
      </c>
      <c r="C74" s="26">
        <f>SUM(C75:C86)</f>
        <v>12</v>
      </c>
      <c r="D74" s="26">
        <f t="shared" ref="D74:E74" si="10">SUM(D75:D86)</f>
        <v>6</v>
      </c>
      <c r="E74" s="26">
        <f t="shared" si="10"/>
        <v>6</v>
      </c>
      <c r="F74" s="26"/>
      <c r="G74" s="26"/>
      <c r="H74" s="26"/>
      <c r="I74" s="26"/>
      <c r="J74" s="26"/>
      <c r="K74" s="26">
        <f t="shared" ref="K74" si="11">SUM(K75:K86)</f>
        <v>6</v>
      </c>
    </row>
    <row r="75" spans="1:11" x14ac:dyDescent="0.25">
      <c r="A75" s="2">
        <v>1</v>
      </c>
      <c r="B75" s="11" t="s">
        <v>61</v>
      </c>
      <c r="C75" s="9">
        <v>1</v>
      </c>
      <c r="D75" s="9"/>
      <c r="E75" s="9">
        <v>1</v>
      </c>
      <c r="F75" s="9"/>
      <c r="G75" s="9"/>
      <c r="H75" s="9"/>
      <c r="I75" s="9"/>
      <c r="J75" s="9"/>
      <c r="K75" s="9">
        <v>1</v>
      </c>
    </row>
    <row r="76" spans="1:11" x14ac:dyDescent="0.25">
      <c r="A76" s="2">
        <v>2</v>
      </c>
      <c r="B76" s="11" t="s">
        <v>62</v>
      </c>
      <c r="C76" s="9">
        <v>1</v>
      </c>
      <c r="D76" s="9">
        <v>1</v>
      </c>
      <c r="E76" s="9"/>
      <c r="F76" s="9"/>
      <c r="G76" s="9"/>
      <c r="H76" s="9"/>
      <c r="I76" s="9"/>
      <c r="J76" s="9"/>
      <c r="K76" s="9"/>
    </row>
    <row r="77" spans="1:11" x14ac:dyDescent="0.25">
      <c r="A77" s="2">
        <v>3</v>
      </c>
      <c r="B77" s="11" t="s">
        <v>63</v>
      </c>
      <c r="C77" s="9">
        <v>1</v>
      </c>
      <c r="D77" s="9"/>
      <c r="E77" s="9">
        <v>1</v>
      </c>
      <c r="F77" s="9"/>
      <c r="G77" s="9"/>
      <c r="H77" s="9"/>
      <c r="I77" s="9"/>
      <c r="J77" s="9"/>
      <c r="K77" s="9">
        <v>1</v>
      </c>
    </row>
    <row r="78" spans="1:11" x14ac:dyDescent="0.25">
      <c r="A78" s="2">
        <v>4</v>
      </c>
      <c r="B78" s="11" t="s">
        <v>64</v>
      </c>
      <c r="C78" s="9">
        <v>1</v>
      </c>
      <c r="D78" s="9"/>
      <c r="E78" s="9">
        <v>1</v>
      </c>
      <c r="F78" s="9"/>
      <c r="G78" s="9"/>
      <c r="H78" s="9"/>
      <c r="I78" s="9"/>
      <c r="J78" s="9"/>
      <c r="K78" s="9">
        <v>1</v>
      </c>
    </row>
    <row r="79" spans="1:11" x14ac:dyDescent="0.25">
      <c r="A79" s="2">
        <v>5</v>
      </c>
      <c r="B79" s="11" t="s">
        <v>232</v>
      </c>
      <c r="C79" s="9">
        <v>1</v>
      </c>
      <c r="D79" s="9">
        <v>1</v>
      </c>
      <c r="E79" s="9"/>
      <c r="F79" s="9"/>
      <c r="G79" s="9"/>
      <c r="H79" s="9"/>
      <c r="I79" s="9"/>
      <c r="J79" s="9"/>
      <c r="K79" s="9"/>
    </row>
    <row r="80" spans="1:11" x14ac:dyDescent="0.25">
      <c r="A80" s="2">
        <v>6</v>
      </c>
      <c r="B80" s="11" t="s">
        <v>65</v>
      </c>
      <c r="C80" s="9">
        <v>1</v>
      </c>
      <c r="D80" s="9"/>
      <c r="E80" s="9">
        <v>1</v>
      </c>
      <c r="F80" s="9"/>
      <c r="G80" s="9"/>
      <c r="H80" s="9"/>
      <c r="I80" s="9"/>
      <c r="J80" s="9"/>
      <c r="K80" s="9"/>
    </row>
    <row r="81" spans="1:11" x14ac:dyDescent="0.25">
      <c r="A81" s="2">
        <v>7</v>
      </c>
      <c r="B81" s="11" t="s">
        <v>231</v>
      </c>
      <c r="C81" s="9">
        <v>1</v>
      </c>
      <c r="D81" s="9">
        <v>1</v>
      </c>
      <c r="E81" s="9"/>
      <c r="F81" s="9"/>
      <c r="G81" s="9"/>
      <c r="H81" s="9"/>
      <c r="I81" s="9"/>
      <c r="J81" s="9"/>
      <c r="K81" s="9">
        <v>1</v>
      </c>
    </row>
    <row r="82" spans="1:11" x14ac:dyDescent="0.25">
      <c r="A82" s="2">
        <v>8</v>
      </c>
      <c r="B82" s="11" t="s">
        <v>66</v>
      </c>
      <c r="C82" s="9">
        <v>1</v>
      </c>
      <c r="D82" s="9"/>
      <c r="E82" s="9">
        <v>1</v>
      </c>
      <c r="F82" s="9"/>
      <c r="G82" s="9"/>
      <c r="H82" s="9"/>
      <c r="I82" s="9"/>
      <c r="J82" s="9"/>
      <c r="K82" s="9">
        <v>1</v>
      </c>
    </row>
    <row r="83" spans="1:11" x14ac:dyDescent="0.25">
      <c r="A83" s="2">
        <v>9</v>
      </c>
      <c r="B83" s="11" t="s">
        <v>67</v>
      </c>
      <c r="C83" s="9">
        <v>1</v>
      </c>
      <c r="D83" s="9"/>
      <c r="E83" s="9">
        <v>1</v>
      </c>
      <c r="F83" s="9"/>
      <c r="G83" s="9"/>
      <c r="H83" s="9"/>
      <c r="I83" s="9"/>
      <c r="J83" s="9"/>
      <c r="K83" s="9">
        <v>1</v>
      </c>
    </row>
    <row r="84" spans="1:11" x14ac:dyDescent="0.25">
      <c r="A84" s="2">
        <v>10</v>
      </c>
      <c r="B84" s="11" t="s">
        <v>68</v>
      </c>
      <c r="C84" s="9">
        <v>1</v>
      </c>
      <c r="D84" s="9">
        <v>1</v>
      </c>
      <c r="E84" s="9"/>
      <c r="F84" s="9"/>
      <c r="G84" s="9"/>
      <c r="H84" s="9"/>
      <c r="I84" s="9"/>
      <c r="J84" s="9"/>
      <c r="K84" s="9"/>
    </row>
    <row r="85" spans="1:11" x14ac:dyDescent="0.25">
      <c r="A85" s="2">
        <v>11</v>
      </c>
      <c r="B85" s="11" t="s">
        <v>69</v>
      </c>
      <c r="C85" s="9">
        <v>1</v>
      </c>
      <c r="D85" s="9">
        <v>1</v>
      </c>
      <c r="E85" s="9"/>
      <c r="F85" s="9"/>
      <c r="G85" s="9"/>
      <c r="H85" s="9"/>
      <c r="I85" s="9"/>
      <c r="J85" s="9"/>
      <c r="K85" s="9"/>
    </row>
    <row r="86" spans="1:11" x14ac:dyDescent="0.25">
      <c r="A86" s="2">
        <v>12</v>
      </c>
      <c r="B86" s="11" t="s">
        <v>60</v>
      </c>
      <c r="C86" s="9">
        <v>1</v>
      </c>
      <c r="D86" s="9">
        <v>1</v>
      </c>
      <c r="E86" s="9"/>
      <c r="F86" s="9"/>
      <c r="G86" s="9"/>
      <c r="H86" s="9"/>
      <c r="I86" s="9"/>
      <c r="J86" s="9"/>
      <c r="K86" s="9"/>
    </row>
    <row r="87" spans="1:11" x14ac:dyDescent="0.25">
      <c r="A87" s="21" t="s">
        <v>51</v>
      </c>
      <c r="B87" s="23" t="s">
        <v>56</v>
      </c>
      <c r="C87" s="26">
        <f>SUM(C88:C98)</f>
        <v>11</v>
      </c>
      <c r="D87" s="26">
        <f t="shared" ref="D87:E87" si="12">SUM(D88:D98)</f>
        <v>5</v>
      </c>
      <c r="E87" s="26">
        <f t="shared" si="12"/>
        <v>6</v>
      </c>
      <c r="F87" s="26"/>
      <c r="G87" s="26"/>
      <c r="H87" s="26"/>
      <c r="I87" s="26"/>
      <c r="J87" s="26"/>
      <c r="K87" s="26">
        <f t="shared" ref="K87" si="13">SUM(K88:K98)</f>
        <v>6</v>
      </c>
    </row>
    <row r="88" spans="1:11" x14ac:dyDescent="0.25">
      <c r="A88" s="2">
        <v>1</v>
      </c>
      <c r="B88" s="11" t="s">
        <v>153</v>
      </c>
      <c r="C88" s="9">
        <v>1</v>
      </c>
      <c r="D88" s="9"/>
      <c r="E88" s="9">
        <v>1</v>
      </c>
      <c r="F88" s="9"/>
      <c r="G88" s="9"/>
      <c r="H88" s="9"/>
      <c r="I88" s="9"/>
      <c r="J88" s="9"/>
      <c r="K88" s="9">
        <v>1</v>
      </c>
    </row>
    <row r="89" spans="1:11" x14ac:dyDescent="0.25">
      <c r="A89" s="2">
        <v>2</v>
      </c>
      <c r="B89" s="11" t="s">
        <v>155</v>
      </c>
      <c r="C89" s="9">
        <v>1</v>
      </c>
      <c r="D89" s="9">
        <v>1</v>
      </c>
      <c r="E89" s="9"/>
      <c r="F89" s="9"/>
      <c r="G89" s="9"/>
      <c r="H89" s="9"/>
      <c r="I89" s="9"/>
      <c r="J89" s="9"/>
      <c r="K89" s="9">
        <v>1</v>
      </c>
    </row>
    <row r="90" spans="1:11" x14ac:dyDescent="0.25">
      <c r="A90" s="2">
        <v>3</v>
      </c>
      <c r="B90" s="11" t="s">
        <v>156</v>
      </c>
      <c r="C90" s="9">
        <v>1</v>
      </c>
      <c r="D90" s="9"/>
      <c r="E90" s="9">
        <v>1</v>
      </c>
      <c r="F90" s="9"/>
      <c r="G90" s="9"/>
      <c r="H90" s="9"/>
      <c r="I90" s="9"/>
      <c r="J90" s="9"/>
      <c r="K90" s="9">
        <v>1</v>
      </c>
    </row>
    <row r="91" spans="1:11" x14ac:dyDescent="0.25">
      <c r="A91" s="2">
        <v>4</v>
      </c>
      <c r="B91" s="11" t="s">
        <v>157</v>
      </c>
      <c r="C91" s="9">
        <v>1</v>
      </c>
      <c r="D91" s="9"/>
      <c r="E91" s="9">
        <v>1</v>
      </c>
      <c r="F91" s="9"/>
      <c r="G91" s="9"/>
      <c r="H91" s="9"/>
      <c r="I91" s="9"/>
      <c r="J91" s="9"/>
      <c r="K91" s="9">
        <v>1</v>
      </c>
    </row>
    <row r="92" spans="1:11" x14ac:dyDescent="0.25">
      <c r="A92" s="2">
        <v>5</v>
      </c>
      <c r="B92" s="11" t="s">
        <v>158</v>
      </c>
      <c r="C92" s="9">
        <v>1</v>
      </c>
      <c r="D92" s="9"/>
      <c r="E92" s="9">
        <v>1</v>
      </c>
      <c r="F92" s="9"/>
      <c r="G92" s="9"/>
      <c r="H92" s="9"/>
      <c r="I92" s="9"/>
      <c r="J92" s="9"/>
      <c r="K92" s="9"/>
    </row>
    <row r="93" spans="1:11" x14ac:dyDescent="0.25">
      <c r="A93" s="2">
        <v>6</v>
      </c>
      <c r="B93" s="11" t="s">
        <v>159</v>
      </c>
      <c r="C93" s="9">
        <v>1</v>
      </c>
      <c r="D93" s="9"/>
      <c r="E93" s="9">
        <v>1</v>
      </c>
      <c r="F93" s="9"/>
      <c r="G93" s="9"/>
      <c r="H93" s="9"/>
      <c r="I93" s="9"/>
      <c r="J93" s="9"/>
      <c r="K93" s="9">
        <v>1</v>
      </c>
    </row>
    <row r="94" spans="1:11" x14ac:dyDescent="0.25">
      <c r="A94" s="2">
        <v>7</v>
      </c>
      <c r="B94" s="11" t="s">
        <v>160</v>
      </c>
      <c r="C94" s="9">
        <v>1</v>
      </c>
      <c r="D94" s="9">
        <v>1</v>
      </c>
      <c r="E94" s="9"/>
      <c r="F94" s="9"/>
      <c r="G94" s="9"/>
      <c r="H94" s="9"/>
      <c r="I94" s="9"/>
      <c r="J94" s="9"/>
      <c r="K94" s="9"/>
    </row>
    <row r="95" spans="1:11" x14ac:dyDescent="0.25">
      <c r="A95" s="2">
        <v>8</v>
      </c>
      <c r="B95" s="11" t="s">
        <v>161</v>
      </c>
      <c r="C95" s="9">
        <v>1</v>
      </c>
      <c r="D95" s="9"/>
      <c r="E95" s="9">
        <v>1</v>
      </c>
      <c r="F95" s="9"/>
      <c r="G95" s="9"/>
      <c r="H95" s="9"/>
      <c r="I95" s="9"/>
      <c r="J95" s="9"/>
      <c r="K95" s="9">
        <v>1</v>
      </c>
    </row>
    <row r="96" spans="1:11" x14ac:dyDescent="0.25">
      <c r="A96" s="2">
        <v>9</v>
      </c>
      <c r="B96" s="11" t="s">
        <v>162</v>
      </c>
      <c r="C96" s="9">
        <v>1</v>
      </c>
      <c r="D96" s="9">
        <v>1</v>
      </c>
      <c r="E96" s="9"/>
      <c r="F96" s="9"/>
      <c r="G96" s="9"/>
      <c r="H96" s="9"/>
      <c r="I96" s="9"/>
      <c r="J96" s="9"/>
      <c r="K96" s="9"/>
    </row>
    <row r="97" spans="1:11" x14ac:dyDescent="0.25">
      <c r="A97" s="2">
        <v>10</v>
      </c>
      <c r="B97" s="17" t="s">
        <v>163</v>
      </c>
      <c r="C97" s="9">
        <v>1</v>
      </c>
      <c r="D97" s="9">
        <v>1</v>
      </c>
      <c r="E97" s="9"/>
      <c r="F97" s="9"/>
      <c r="G97" s="9"/>
      <c r="H97" s="9"/>
      <c r="I97" s="9"/>
      <c r="J97" s="9"/>
      <c r="K97" s="9"/>
    </row>
    <row r="98" spans="1:11" x14ac:dyDescent="0.25">
      <c r="A98" s="2">
        <v>11</v>
      </c>
      <c r="B98" s="11" t="s">
        <v>154</v>
      </c>
      <c r="C98" s="9">
        <v>1</v>
      </c>
      <c r="D98" s="9">
        <v>1</v>
      </c>
      <c r="E98" s="9"/>
      <c r="F98" s="9"/>
      <c r="G98" s="9"/>
      <c r="H98" s="9"/>
      <c r="I98" s="9"/>
      <c r="J98" s="9"/>
      <c r="K98" s="9"/>
    </row>
    <row r="99" spans="1:11" x14ac:dyDescent="0.25">
      <c r="A99" s="21" t="s">
        <v>53</v>
      </c>
      <c r="B99" s="23" t="s">
        <v>58</v>
      </c>
      <c r="C99" s="26">
        <f>SUM(C100:C102)</f>
        <v>3</v>
      </c>
      <c r="D99" s="26">
        <f t="shared" ref="D99:E99" si="14">SUM(D100:D102)</f>
        <v>2</v>
      </c>
      <c r="E99" s="26">
        <f t="shared" si="14"/>
        <v>1</v>
      </c>
      <c r="F99" s="26"/>
      <c r="G99" s="26"/>
      <c r="H99" s="26"/>
      <c r="I99" s="26"/>
      <c r="J99" s="26"/>
      <c r="K99" s="26">
        <f t="shared" ref="K99" si="15">SUM(K100:K102)</f>
        <v>1</v>
      </c>
    </row>
    <row r="100" spans="1:11" x14ac:dyDescent="0.25">
      <c r="A100" s="2">
        <v>1</v>
      </c>
      <c r="B100" s="11" t="s">
        <v>165</v>
      </c>
      <c r="C100" s="9">
        <v>1</v>
      </c>
      <c r="D100" s="9"/>
      <c r="E100" s="9">
        <v>1</v>
      </c>
      <c r="F100" s="9"/>
      <c r="G100" s="9"/>
      <c r="H100" s="9"/>
      <c r="I100" s="9"/>
      <c r="J100" s="9"/>
      <c r="K100" s="9">
        <v>1</v>
      </c>
    </row>
    <row r="101" spans="1:11" x14ac:dyDescent="0.25">
      <c r="A101" s="2">
        <v>2</v>
      </c>
      <c r="B101" s="11" t="s">
        <v>166</v>
      </c>
      <c r="C101" s="9">
        <v>1</v>
      </c>
      <c r="D101" s="9">
        <v>1</v>
      </c>
      <c r="E101" s="9"/>
      <c r="F101" s="9"/>
      <c r="G101" s="9"/>
      <c r="H101" s="9"/>
      <c r="I101" s="9"/>
      <c r="J101" s="9"/>
      <c r="K101" s="9"/>
    </row>
    <row r="102" spans="1:11" x14ac:dyDescent="0.25">
      <c r="A102" s="2">
        <v>3</v>
      </c>
      <c r="B102" s="11" t="s">
        <v>167</v>
      </c>
      <c r="C102" s="9">
        <v>1</v>
      </c>
      <c r="D102" s="9">
        <v>1</v>
      </c>
      <c r="E102" s="9"/>
      <c r="F102" s="9"/>
      <c r="G102" s="9"/>
      <c r="H102" s="9"/>
      <c r="I102" s="9"/>
      <c r="J102" s="9"/>
      <c r="K102" s="9"/>
    </row>
    <row r="103" spans="1:11" x14ac:dyDescent="0.25">
      <c r="A103" s="21" t="s">
        <v>55</v>
      </c>
      <c r="B103" s="23" t="s">
        <v>52</v>
      </c>
      <c r="C103" s="26">
        <f>SUM(C104:C110)</f>
        <v>7</v>
      </c>
      <c r="D103" s="26">
        <f t="shared" ref="D103:E103" si="16">SUM(D104:D110)</f>
        <v>3</v>
      </c>
      <c r="E103" s="26">
        <f t="shared" si="16"/>
        <v>4</v>
      </c>
      <c r="F103" s="26"/>
      <c r="G103" s="26"/>
      <c r="H103" s="26"/>
      <c r="I103" s="26"/>
      <c r="J103" s="26"/>
      <c r="K103" s="26">
        <f t="shared" ref="K103" si="17">SUM(K104:K110)</f>
        <v>4</v>
      </c>
    </row>
    <row r="104" spans="1:11" x14ac:dyDescent="0.25">
      <c r="A104" s="2">
        <v>1</v>
      </c>
      <c r="B104" s="11" t="s">
        <v>137</v>
      </c>
      <c r="C104" s="9">
        <v>1</v>
      </c>
      <c r="D104" s="9"/>
      <c r="E104" s="9">
        <v>1</v>
      </c>
      <c r="F104" s="9"/>
      <c r="G104" s="9"/>
      <c r="H104" s="9"/>
      <c r="I104" s="9"/>
      <c r="J104" s="9"/>
      <c r="K104" s="9">
        <v>1</v>
      </c>
    </row>
    <row r="105" spans="1:11" x14ac:dyDescent="0.25">
      <c r="A105" s="2">
        <v>2</v>
      </c>
      <c r="B105" s="11" t="s">
        <v>138</v>
      </c>
      <c r="C105" s="9">
        <v>1</v>
      </c>
      <c r="D105" s="9">
        <v>1</v>
      </c>
      <c r="E105" s="9"/>
      <c r="F105" s="9"/>
      <c r="G105" s="9"/>
      <c r="H105" s="9"/>
      <c r="I105" s="9"/>
      <c r="J105" s="9"/>
      <c r="K105" s="9"/>
    </row>
    <row r="106" spans="1:11" x14ac:dyDescent="0.25">
      <c r="A106" s="2">
        <v>3</v>
      </c>
      <c r="B106" s="11" t="s">
        <v>139</v>
      </c>
      <c r="C106" s="9">
        <v>1</v>
      </c>
      <c r="D106" s="9"/>
      <c r="E106" s="9">
        <v>1</v>
      </c>
      <c r="F106" s="9"/>
      <c r="G106" s="9"/>
      <c r="H106" s="9"/>
      <c r="I106" s="9"/>
      <c r="J106" s="9"/>
      <c r="K106" s="9">
        <v>1</v>
      </c>
    </row>
    <row r="107" spans="1:11" x14ac:dyDescent="0.25">
      <c r="A107" s="2">
        <v>4</v>
      </c>
      <c r="B107" s="11" t="s">
        <v>140</v>
      </c>
      <c r="C107" s="9">
        <v>1</v>
      </c>
      <c r="D107" s="9"/>
      <c r="E107" s="9">
        <v>1</v>
      </c>
      <c r="F107" s="9"/>
      <c r="G107" s="9"/>
      <c r="H107" s="9"/>
      <c r="I107" s="9"/>
      <c r="J107" s="9"/>
      <c r="K107" s="9">
        <v>1</v>
      </c>
    </row>
    <row r="108" spans="1:11" x14ac:dyDescent="0.25">
      <c r="A108" s="2">
        <v>5</v>
      </c>
      <c r="B108" s="11" t="s">
        <v>141</v>
      </c>
      <c r="C108" s="9">
        <v>1</v>
      </c>
      <c r="D108" s="9">
        <v>1</v>
      </c>
      <c r="E108" s="9"/>
      <c r="F108" s="9"/>
      <c r="G108" s="9"/>
      <c r="H108" s="9"/>
      <c r="I108" s="9"/>
      <c r="J108" s="9"/>
      <c r="K108" s="9"/>
    </row>
    <row r="109" spans="1:11" x14ac:dyDescent="0.25">
      <c r="A109" s="2">
        <v>6</v>
      </c>
      <c r="B109" s="11" t="s">
        <v>143</v>
      </c>
      <c r="C109" s="9">
        <v>1</v>
      </c>
      <c r="D109" s="9"/>
      <c r="E109" s="9">
        <v>1</v>
      </c>
      <c r="F109" s="9"/>
      <c r="G109" s="9"/>
      <c r="H109" s="9"/>
      <c r="I109" s="9"/>
      <c r="J109" s="9"/>
      <c r="K109" s="9">
        <v>1</v>
      </c>
    </row>
    <row r="110" spans="1:11" x14ac:dyDescent="0.25">
      <c r="A110" s="2">
        <v>7</v>
      </c>
      <c r="B110" s="11" t="s">
        <v>142</v>
      </c>
      <c r="C110" s="9">
        <v>1</v>
      </c>
      <c r="D110" s="9">
        <v>1</v>
      </c>
      <c r="E110" s="9"/>
      <c r="F110" s="9"/>
      <c r="G110" s="9"/>
      <c r="H110" s="9"/>
      <c r="I110" s="9"/>
      <c r="J110" s="9"/>
      <c r="K110" s="9"/>
    </row>
    <row r="111" spans="1:11" s="27" customFormat="1" x14ac:dyDescent="0.25">
      <c r="A111" s="21" t="s">
        <v>57</v>
      </c>
      <c r="B111" s="23" t="s">
        <v>54</v>
      </c>
      <c r="C111" s="26">
        <f>SUM(C112:C120)</f>
        <v>9</v>
      </c>
      <c r="D111" s="26">
        <f t="shared" ref="D111:E111" si="18">SUM(D112:D120)</f>
        <v>3</v>
      </c>
      <c r="E111" s="26">
        <f t="shared" si="18"/>
        <v>6</v>
      </c>
      <c r="F111" s="26"/>
      <c r="G111" s="26"/>
      <c r="H111" s="26"/>
      <c r="I111" s="26"/>
      <c r="J111" s="26"/>
      <c r="K111" s="26">
        <f t="shared" ref="K111" si="19">SUM(K112:K120)</f>
        <v>6</v>
      </c>
    </row>
    <row r="112" spans="1:11" x14ac:dyDescent="0.25">
      <c r="A112" s="2">
        <v>1</v>
      </c>
      <c r="B112" s="17" t="s">
        <v>145</v>
      </c>
      <c r="C112" s="9">
        <v>1</v>
      </c>
      <c r="D112" s="9"/>
      <c r="E112" s="9">
        <v>1</v>
      </c>
      <c r="F112" s="9"/>
      <c r="G112" s="9"/>
      <c r="H112" s="9"/>
      <c r="I112" s="9"/>
      <c r="J112" s="9"/>
      <c r="K112" s="9">
        <v>1</v>
      </c>
    </row>
    <row r="113" spans="1:11" x14ac:dyDescent="0.25">
      <c r="A113" s="2">
        <v>2</v>
      </c>
      <c r="B113" s="17" t="s">
        <v>146</v>
      </c>
      <c r="C113" s="9">
        <v>1</v>
      </c>
      <c r="D113" s="9"/>
      <c r="E113" s="9">
        <v>1</v>
      </c>
      <c r="F113" s="9"/>
      <c r="G113" s="9"/>
      <c r="H113" s="9"/>
      <c r="I113" s="9"/>
      <c r="J113" s="9"/>
      <c r="K113" s="9">
        <v>1</v>
      </c>
    </row>
    <row r="114" spans="1:11" x14ac:dyDescent="0.25">
      <c r="A114" s="2">
        <v>3</v>
      </c>
      <c r="B114" s="11" t="s">
        <v>147</v>
      </c>
      <c r="C114" s="9">
        <v>1</v>
      </c>
      <c r="D114" s="9"/>
      <c r="E114" s="9">
        <v>1</v>
      </c>
      <c r="F114" s="9"/>
      <c r="G114" s="9"/>
      <c r="H114" s="9"/>
      <c r="I114" s="9"/>
      <c r="J114" s="9"/>
      <c r="K114" s="9"/>
    </row>
    <row r="115" spans="1:11" x14ac:dyDescent="0.25">
      <c r="A115" s="2">
        <v>4</v>
      </c>
      <c r="B115" s="11" t="s">
        <v>148</v>
      </c>
      <c r="C115" s="9">
        <v>1</v>
      </c>
      <c r="D115" s="9">
        <v>1</v>
      </c>
      <c r="E115" s="9"/>
      <c r="F115" s="9"/>
      <c r="G115" s="9"/>
      <c r="H115" s="9"/>
      <c r="I115" s="9"/>
      <c r="J115" s="9"/>
      <c r="K115" s="9">
        <v>1</v>
      </c>
    </row>
    <row r="116" spans="1:11" x14ac:dyDescent="0.25">
      <c r="A116" s="2">
        <v>5</v>
      </c>
      <c r="B116" s="11" t="s">
        <v>149</v>
      </c>
      <c r="C116" s="9">
        <v>1</v>
      </c>
      <c r="D116" s="9"/>
      <c r="E116" s="9">
        <v>1</v>
      </c>
      <c r="F116" s="9"/>
      <c r="G116" s="9"/>
      <c r="H116" s="9"/>
      <c r="I116" s="9"/>
      <c r="J116" s="9"/>
      <c r="K116" s="9">
        <v>1</v>
      </c>
    </row>
    <row r="117" spans="1:11" x14ac:dyDescent="0.25">
      <c r="A117" s="2">
        <v>6</v>
      </c>
      <c r="B117" s="11" t="s">
        <v>150</v>
      </c>
      <c r="C117" s="9">
        <v>1</v>
      </c>
      <c r="D117" s="9"/>
      <c r="E117" s="9">
        <v>1</v>
      </c>
      <c r="F117" s="9"/>
      <c r="G117" s="9"/>
      <c r="H117" s="9"/>
      <c r="I117" s="9"/>
      <c r="J117" s="9"/>
      <c r="K117" s="9">
        <v>1</v>
      </c>
    </row>
    <row r="118" spans="1:11" x14ac:dyDescent="0.25">
      <c r="A118" s="2">
        <v>7</v>
      </c>
      <c r="B118" s="11" t="s">
        <v>151</v>
      </c>
      <c r="C118" s="9">
        <v>1</v>
      </c>
      <c r="D118" s="9">
        <v>1</v>
      </c>
      <c r="E118" s="9"/>
      <c r="F118" s="9"/>
      <c r="G118" s="9"/>
      <c r="H118" s="9"/>
      <c r="I118" s="9"/>
      <c r="J118" s="9"/>
      <c r="K118" s="9"/>
    </row>
    <row r="119" spans="1:11" x14ac:dyDescent="0.25">
      <c r="A119" s="2">
        <v>8</v>
      </c>
      <c r="B119" s="11" t="s">
        <v>152</v>
      </c>
      <c r="C119" s="9">
        <v>1</v>
      </c>
      <c r="D119" s="9"/>
      <c r="E119" s="9">
        <v>1</v>
      </c>
      <c r="F119" s="9"/>
      <c r="G119" s="9"/>
      <c r="H119" s="9"/>
      <c r="I119" s="9"/>
      <c r="J119" s="9"/>
      <c r="K119" s="9">
        <v>1</v>
      </c>
    </row>
    <row r="120" spans="1:11" x14ac:dyDescent="0.25">
      <c r="A120" s="20">
        <v>9</v>
      </c>
      <c r="B120" s="25" t="s">
        <v>144</v>
      </c>
      <c r="C120" s="9">
        <v>1</v>
      </c>
      <c r="D120" s="9">
        <v>1</v>
      </c>
      <c r="E120" s="9"/>
      <c r="F120" s="9"/>
      <c r="G120" s="9"/>
      <c r="H120" s="9"/>
      <c r="I120" s="9"/>
      <c r="J120" s="9"/>
      <c r="K120" s="9"/>
    </row>
    <row r="121" spans="1:11" s="27" customFormat="1" x14ac:dyDescent="0.25">
      <c r="A121" s="95" t="s">
        <v>180</v>
      </c>
      <c r="B121" s="96"/>
      <c r="C121" s="26">
        <f>C111+C103+C99+C87+C74+C65+C53+C43+C31+C9</f>
        <v>102</v>
      </c>
      <c r="D121" s="26">
        <f t="shared" ref="D121:E121" si="20">D111+D103+D99+D87+D74+D65+D53+D43+D31+D9</f>
        <v>40</v>
      </c>
      <c r="E121" s="26">
        <f t="shared" si="20"/>
        <v>62</v>
      </c>
      <c r="F121" s="26"/>
      <c r="G121" s="26"/>
      <c r="H121" s="26"/>
      <c r="I121" s="26"/>
      <c r="J121" s="26"/>
      <c r="K121" s="26">
        <f t="shared" ref="K121" si="21">K111+K103+K99+K87+K74+K65+K53+K43+K31+K9</f>
        <v>62</v>
      </c>
    </row>
  </sheetData>
  <autoFilter ref="A8:K121" xr:uid="{00000000-0009-0000-0000-000005000000}"/>
  <mergeCells count="10">
    <mergeCell ref="J1:K1"/>
    <mergeCell ref="A121:B121"/>
    <mergeCell ref="A4:K4"/>
    <mergeCell ref="A6:A7"/>
    <mergeCell ref="B6:B7"/>
    <mergeCell ref="C6:C7"/>
    <mergeCell ref="D6:F6"/>
    <mergeCell ref="G6:K6"/>
    <mergeCell ref="A1:C1"/>
    <mergeCell ref="A2:C2"/>
  </mergeCells>
  <pageMargins left="0.2" right="0.2" top="0.5" bottom="0.5" header="0.3" footer="0.3"/>
  <pageSetup paperSize="9" orientation="portrait" verticalDpi="0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Cấp tỉnh</vt:lpstr>
      <vt:lpstr>Thực trạng</vt:lpstr>
      <vt:lpstr>Không SX</vt:lpstr>
      <vt:lpstr>PASX</vt:lpstr>
      <vt:lpstr>SLTK</vt:lpstr>
      <vt:lpstr>Trụ sở</vt:lpstr>
      <vt:lpstr>PASX!Print_Titles</vt:lpstr>
      <vt:lpstr>'Thực trạng'!Print_Titles</vt:lpstr>
      <vt:lpstr>'Trụ sở'!Print_Titles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2025-04-06T04:29:45Z</cp:lastPrinted>
  <dcterms:created xsi:type="dcterms:W3CDTF">2015-06-05T18:17:20Z</dcterms:created>
  <dcterms:modified xsi:type="dcterms:W3CDTF">2025-04-21T04:39:11Z</dcterms:modified>
</cp:coreProperties>
</file>